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-Teaching\00-Me\00-offlines\01-Tahlil dade\00Clips\"/>
    </mc:Choice>
  </mc:AlternateContent>
  <xr:revisionPtr revIDLastSave="0" documentId="13_ncr:1_{4FE3AF7F-5624-4E87-B528-A0352AC085FA}" xr6:coauthVersionLast="47" xr6:coauthVersionMax="47" xr10:uidLastSave="{00000000-0000-0000-0000-000000000000}"/>
  <bookViews>
    <workbookView xWindow="-120" yWindow="-120" windowWidth="29040" windowHeight="15720" tabRatio="591" activeTab="1" xr2:uid="{150467A2-CAD8-45ED-9550-2DEF71FC79FA}"/>
  </bookViews>
  <sheets>
    <sheet name="خام" sheetId="1" r:id="rId1"/>
    <sheet name="تامین مالی جمعی" sheetId="14" r:id="rId2"/>
    <sheet name="Kham" sheetId="4" state="hidden" r:id="rId3"/>
  </sheets>
  <externalReferences>
    <externalReference r:id="rId4"/>
  </externalReferences>
  <definedNames>
    <definedName name="mahsoul">#REF!</definedName>
    <definedName name="ئشاسخعم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4" l="1"/>
  <c r="D57" i="14"/>
  <c r="D58" i="14" s="1"/>
  <c r="E59" i="14" s="1"/>
  <c r="E60" i="14" s="1"/>
  <c r="E53" i="14"/>
  <c r="D50" i="14"/>
  <c r="D49" i="14"/>
  <c r="E51" i="14" s="1"/>
  <c r="D44" i="14"/>
  <c r="E45" i="14" s="1"/>
  <c r="D39" i="14"/>
  <c r="E40" i="14" s="1"/>
  <c r="D38" i="14"/>
  <c r="C32" i="14"/>
  <c r="C26" i="14"/>
  <c r="C24" i="14"/>
  <c r="C23" i="14"/>
  <c r="C6" i="14"/>
  <c r="C11" i="14" s="1"/>
  <c r="A24" i="14" a="1"/>
  <c r="A26" i="14" a="1"/>
  <c r="A32" i="14" a="1"/>
  <c r="A27" i="14" a="1"/>
  <c r="A28" i="14" a="1"/>
  <c r="A29" i="14" a="1"/>
  <c r="A30" i="14" a="1"/>
  <c r="A25" i="14" a="1"/>
  <c r="A31" i="14" a="1"/>
  <c r="A23" i="14" a="1"/>
  <c r="A7" i="14" a="1"/>
  <c r="A8" i="14" a="1"/>
  <c r="A9" i="14" a="1"/>
  <c r="A10" i="14" a="1"/>
  <c r="A11" i="14" a="1"/>
  <c r="A6" i="14" a="1"/>
  <c r="D10" i="14" a="1"/>
  <c r="D8" i="14" a="1"/>
  <c r="D9" i="14" a="1"/>
  <c r="D7" i="14" a="1"/>
  <c r="D27" i="14" a="1"/>
  <c r="D30" i="14" a="1"/>
  <c r="D29" i="14" a="1"/>
  <c r="D28" i="14" a="1"/>
  <c r="A31" i="14" l="1"/>
  <c r="A25" i="14"/>
  <c r="A30" i="14"/>
  <c r="A29" i="14"/>
  <c r="A28" i="14"/>
  <c r="A27" i="14"/>
  <c r="A32" i="14"/>
  <c r="A26" i="14"/>
  <c r="A24" i="14"/>
  <c r="A23" i="14"/>
  <c r="C34" i="14"/>
  <c r="A11" i="14"/>
  <c r="A10" i="14"/>
  <c r="A9" i="14"/>
  <c r="A8" i="14"/>
  <c r="A7" i="14"/>
  <c r="A6" i="14"/>
  <c r="D9" i="14"/>
  <c r="E9" i="14" s="1"/>
  <c r="D8" i="14"/>
  <c r="E8" i="14" s="1"/>
  <c r="D10" i="14"/>
  <c r="E10" i="14" s="1"/>
  <c r="D7" i="14"/>
  <c r="E7" i="14" s="1"/>
  <c r="E11" i="14" s="1"/>
  <c r="E12" i="14" s="1"/>
  <c r="D28" i="14"/>
  <c r="E28" i="14" s="1"/>
  <c r="D29" i="14"/>
  <c r="E29" i="14" s="1"/>
  <c r="D30" i="14"/>
  <c r="E30" i="14" s="1"/>
  <c r="D27" i="14"/>
  <c r="E27" i="14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<sst xmlns="http://schemas.openxmlformats.org/spreadsheetml/2006/main" count="73" uniqueCount="37">
  <si>
    <t>دوره آفلاین تحلیل داده به اکسل</t>
  </si>
  <si>
    <t>سال 1404</t>
  </si>
  <si>
    <t>شرح</t>
  </si>
  <si>
    <t>بدهکار</t>
  </si>
  <si>
    <t>بستانکار</t>
  </si>
  <si>
    <t>بانک</t>
  </si>
  <si>
    <t>بهره سنوات آتی</t>
  </si>
  <si>
    <t>هزینه مالی</t>
  </si>
  <si>
    <t>نرخ تامین مالی</t>
  </si>
  <si>
    <t xml:space="preserve">جلسه </t>
  </si>
  <si>
    <t>تاریخ میلادی</t>
  </si>
  <si>
    <t>تاریخ</t>
  </si>
  <si>
    <t>نرخ موثر</t>
  </si>
  <si>
    <t>مبلغ</t>
  </si>
  <si>
    <t>آکادمی آموزش تخصصی مهدی مقدسی</t>
  </si>
  <si>
    <t>www.mmbacademy.ir</t>
  </si>
  <si>
    <t>سال 1405</t>
  </si>
  <si>
    <t>تامین مالی جمعی</t>
  </si>
  <si>
    <t>تعداد روز گذشته</t>
  </si>
  <si>
    <t>1405/03/16</t>
  </si>
  <si>
    <t>1405/06/16</t>
  </si>
  <si>
    <t>1405/09/16</t>
  </si>
  <si>
    <t>1405/12/16</t>
  </si>
  <si>
    <t>1406/03/16</t>
  </si>
  <si>
    <t>سپرده بانکی</t>
  </si>
  <si>
    <t>کارمزد ضمانت نامه</t>
  </si>
  <si>
    <t>مشاوره و بازاریابی</t>
  </si>
  <si>
    <t>سند حسابداری - قبل از دریافت وام</t>
  </si>
  <si>
    <t>سپرده نزد بانک ملی</t>
  </si>
  <si>
    <t>هزینه کارمزد بانکی</t>
  </si>
  <si>
    <t>کارمزد مشاوره عرضه</t>
  </si>
  <si>
    <t>روز واریز تامین مالی</t>
  </si>
  <si>
    <t>کارمزد سنوات آتی</t>
  </si>
  <si>
    <t>تسهیلات مالی- تامین مالی جمعی</t>
  </si>
  <si>
    <t>سند حسابداری موعد پرداخت سود</t>
  </si>
  <si>
    <t>تسهیلات تامین مالی جمعی</t>
  </si>
  <si>
    <t>مبلغ سود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</si>
</sst>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B Nazanin"/>
      <family val="2"/>
    </font>
    <font>
      <sz val="11"/>
      <color theme="1"/>
      <name val="B Zar"/>
      <charset val="178"/>
    </font>
    <font>
      <sz val="8"/>
      <name val="B Nazanin"/>
      <family val="2"/>
    </font>
    <font>
      <sz val="11"/>
      <color theme="1"/>
      <name val="B Nazanin"/>
      <family val="2"/>
    </font>
    <font>
      <u/>
      <sz val="11"/>
      <color theme="10"/>
      <name val="B Nazanin"/>
      <family val="2"/>
    </font>
    <font>
      <sz val="11"/>
      <color rgb="FF000000"/>
      <name val="B Nazanin"/>
      <charset val="178"/>
    </font>
    <font>
      <b/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0" fontId="1" fillId="0" borderId="0" xfId="1" applyNumberFormat="1" applyFont="1"/>
    <xf numFmtId="10" fontId="1" fillId="0" borderId="0" xfId="0" applyNumberFormat="1" applyFont="1"/>
    <xf numFmtId="0" fontId="1" fillId="0" borderId="0" xfId="0" applyFont="1" applyAlignment="1">
      <alignment horizontal="center"/>
    </xf>
    <xf numFmtId="0" fontId="4" fillId="0" borderId="0" xfId="3" applyAlignment="1">
      <alignment horizontal="center"/>
    </xf>
    <xf numFmtId="164" fontId="5" fillId="0" borderId="1" xfId="2" applyNumberFormat="1" applyFont="1" applyBorder="1"/>
    <xf numFmtId="0" fontId="5" fillId="0" borderId="1" xfId="0" applyFont="1" applyBorder="1"/>
    <xf numFmtId="164" fontId="6" fillId="0" borderId="1" xfId="2" applyNumberFormat="1" applyFont="1" applyBorder="1"/>
    <xf numFmtId="0" fontId="5" fillId="0" borderId="0" xfId="0" applyFont="1"/>
    <xf numFmtId="164" fontId="5" fillId="0" borderId="0" xfId="2" applyNumberFormat="1" applyFont="1"/>
    <xf numFmtId="164" fontId="5" fillId="0" borderId="0" xfId="0" applyNumberFormat="1" applyFont="1"/>
    <xf numFmtId="10" fontId="5" fillId="2" borderId="0" xfId="1" applyNumberFormat="1" applyFont="1" applyFill="1"/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/>
  </cellXfs>
  <cellStyles count="4">
    <cellStyle name="Comma" xfId="2" builtinId="3"/>
    <cellStyle name="Hyperlink" xfId="3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externalLink" Target="externalLinks/externalLink1.xml"/><Relationship Id="rId9" Type="http://schemas.microsoft.com/office/2022/10/relationships/richValueRel" Target="richData/richValueRel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ersian%20Function%20For%20EXCEL.xla" TargetMode="External"/><Relationship Id="rId1" Type="http://schemas.openxmlformats.org/officeDocument/2006/relationships/externalLinkPath" Target="file:///C:\Persian%20Function%20For%20EXCEL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definedNames>
      <definedName name="J_DIFF"/>
      <definedName name="J_GregorianDate"/>
    </definedNames>
    <sheetDataSet>
      <sheetData sheetId="0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mbacademy.ir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mmbacademy.i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B753-C4AF-45C6-BF8E-4146659416B4}">
  <dimension ref="A1:G3"/>
  <sheetViews>
    <sheetView rightToLeft="1" zoomScale="170" zoomScaleNormal="170" workbookViewId="0">
      <pane ySplit="3" topLeftCell="A4" activePane="bottomLeft" state="frozen"/>
      <selection pane="bottomLeft" activeCell="F4" sqref="F4"/>
    </sheetView>
  </sheetViews>
  <sheetFormatPr defaultRowHeight="19.5"/>
  <cols>
    <col min="1" max="4" width="9" style="1"/>
    <col min="5" max="5" width="9.625" style="1" customWidth="1"/>
    <col min="6" max="6" width="12.625" style="1" customWidth="1"/>
    <col min="7" max="7" width="14.375" style="1" customWidth="1"/>
    <col min="8" max="16384" width="9" style="1"/>
  </cols>
  <sheetData>
    <row r="1" spans="1:7">
      <c r="A1" s="5" t="s">
        <v>14</v>
      </c>
      <c r="B1" s="5"/>
      <c r="C1" s="5"/>
      <c r="D1" s="5"/>
      <c r="E1" s="5"/>
      <c r="F1" s="5"/>
      <c r="G1" s="5"/>
    </row>
    <row r="2" spans="1:7">
      <c r="A2" s="6" t="s">
        <v>15</v>
      </c>
      <c r="B2" s="5"/>
      <c r="C2" s="5"/>
      <c r="D2" s="5"/>
      <c r="E2" s="5"/>
      <c r="F2" s="5"/>
      <c r="G2" s="5"/>
    </row>
    <row r="3" spans="1:7" ht="24" customHeight="1">
      <c r="A3" s="2" t="e" vm="1">
        <v>#VALUE!</v>
      </c>
      <c r="B3" s="1" t="s">
        <v>0</v>
      </c>
      <c r="E3" s="1" t="s">
        <v>16</v>
      </c>
      <c r="F3" s="1" t="s">
        <v>17</v>
      </c>
    </row>
  </sheetData>
  <mergeCells count="2">
    <mergeCell ref="A1:G1"/>
    <mergeCell ref="A2:G2"/>
  </mergeCells>
  <phoneticPr fontId="2" type="noConversion"/>
  <hyperlinks>
    <hyperlink ref="A2" r:id="rId1" xr:uid="{BDD02201-B067-426E-B455-17DEBC477C31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36E75-0402-42F0-9C0A-4B5A6D39E3E4}">
  <dimension ref="A1:G60"/>
  <sheetViews>
    <sheetView rightToLeft="1" tabSelected="1" zoomScale="170" zoomScaleNormal="170" workbookViewId="0">
      <pane ySplit="3" topLeftCell="A52" activePane="bottomLeft" state="frozen"/>
      <selection pane="bottomLeft" activeCell="E60" sqref="E60"/>
    </sheetView>
  </sheetViews>
  <sheetFormatPr defaultRowHeight="19.5"/>
  <cols>
    <col min="1" max="1" width="9" style="1"/>
    <col min="2" max="2" width="13.5" style="1" customWidth="1"/>
    <col min="3" max="3" width="18.5" style="1" customWidth="1"/>
    <col min="4" max="4" width="14" style="1" customWidth="1"/>
    <col min="5" max="5" width="13.625" style="1" bestFit="1" customWidth="1"/>
    <col min="6" max="6" width="12.625" style="1" customWidth="1"/>
    <col min="7" max="7" width="14.375" style="1" customWidth="1"/>
    <col min="8" max="16384" width="9" style="1"/>
  </cols>
  <sheetData>
    <row r="1" spans="1:7">
      <c r="A1" s="5" t="s">
        <v>14</v>
      </c>
      <c r="B1" s="5"/>
      <c r="C1" s="5"/>
      <c r="D1" s="5"/>
      <c r="E1" s="5"/>
      <c r="F1" s="5"/>
      <c r="G1" s="5"/>
    </row>
    <row r="2" spans="1:7">
      <c r="A2" s="6" t="s">
        <v>15</v>
      </c>
      <c r="B2" s="5"/>
      <c r="C2" s="5"/>
      <c r="D2" s="5"/>
      <c r="E2" s="5"/>
      <c r="F2" s="5"/>
      <c r="G2" s="5"/>
    </row>
    <row r="3" spans="1:7" ht="24" customHeight="1">
      <c r="A3" s="2" t="e" vm="1">
        <v>#VALUE!</v>
      </c>
      <c r="B3" s="1" t="s">
        <v>0</v>
      </c>
      <c r="E3" s="1" t="s">
        <v>16</v>
      </c>
      <c r="F3" s="1" t="s">
        <v>17</v>
      </c>
    </row>
    <row r="4" spans="1:7">
      <c r="D4" s="1" t="s">
        <v>8</v>
      </c>
      <c r="E4" s="4">
        <v>0.42300000000086024</v>
      </c>
    </row>
    <row r="5" spans="1:7" ht="20.25">
      <c r="A5" s="1" t="s">
        <v>10</v>
      </c>
      <c r="B5" s="9" t="s">
        <v>11</v>
      </c>
      <c r="C5" s="9" t="s">
        <v>13</v>
      </c>
      <c r="D5" s="9" t="s">
        <v>18</v>
      </c>
      <c r="E5" s="9" t="s">
        <v>36</v>
      </c>
    </row>
    <row r="6" spans="1:7">
      <c r="A6" s="1" t="str" cm="1">
        <f t="array" ref="A6">[1]!J_GregorianDate(B6,1)</f>
        <v>2026/06/06</v>
      </c>
      <c r="B6" s="7" t="s">
        <v>19</v>
      </c>
      <c r="C6" s="7">
        <f>-250000000000</f>
        <v>-250000000000</v>
      </c>
      <c r="D6" s="7"/>
      <c r="E6" s="7"/>
    </row>
    <row r="7" spans="1:7">
      <c r="A7" s="1" t="str" cm="1">
        <f t="array" ref="A7">[1]!J_GregorianDate(B7,1)</f>
        <v>2026/09/07</v>
      </c>
      <c r="B7" s="7" t="s">
        <v>20</v>
      </c>
      <c r="C7" s="7">
        <v>26944520548</v>
      </c>
      <c r="D7" s="7" cm="1">
        <f t="array" ref="D7">[1]!J_DIFF(B6,B7)</f>
        <v>93</v>
      </c>
      <c r="E7" s="7">
        <f>-$C$6*$E$4/365*D7</f>
        <v>26944520548.000004</v>
      </c>
    </row>
    <row r="8" spans="1:7">
      <c r="A8" s="1" t="str" cm="1">
        <f t="array" ref="A8">[1]!J_GregorianDate(B8,1)</f>
        <v>2026/12/07</v>
      </c>
      <c r="B8" s="7" t="s">
        <v>21</v>
      </c>
      <c r="C8" s="7">
        <v>26365068493</v>
      </c>
      <c r="D8" s="7" cm="1">
        <f t="array" ref="D8">[1]!J_DIFF(B7,B8)</f>
        <v>91</v>
      </c>
      <c r="E8" s="7">
        <f t="shared" ref="E8:E10" si="0">-$C$6*$E$4/365*D8</f>
        <v>26365068493.204304</v>
      </c>
    </row>
    <row r="9" spans="1:7">
      <c r="A9" s="1" t="str" cm="1">
        <f t="array" ref="A9">[1]!J_GregorianDate(B9,1)</f>
        <v>2027/03/07</v>
      </c>
      <c r="B9" s="7" t="s">
        <v>22</v>
      </c>
      <c r="C9" s="7">
        <v>26075342466</v>
      </c>
      <c r="D9" s="7" cm="1">
        <f t="array" ref="D9">[1]!J_DIFF(B8,B9)</f>
        <v>90</v>
      </c>
      <c r="E9" s="7">
        <f t="shared" si="0"/>
        <v>26075342465.806454</v>
      </c>
    </row>
    <row r="10" spans="1:7">
      <c r="A10" s="1" t="str" cm="1">
        <f t="array" ref="A10">[1]!J_GregorianDate(B10,1)</f>
        <v>2027/06/06</v>
      </c>
      <c r="B10" s="7" t="s">
        <v>23</v>
      </c>
      <c r="C10" s="7">
        <v>26365068493</v>
      </c>
      <c r="D10" s="7" cm="1">
        <f t="array" ref="D10">[1]!J_DIFF(B9,B10)</f>
        <v>91</v>
      </c>
      <c r="E10" s="7">
        <f t="shared" si="0"/>
        <v>26365068493.204304</v>
      </c>
    </row>
    <row r="11" spans="1:7">
      <c r="A11" s="1" t="str" cm="1">
        <f t="array" ref="A11">[1]!J_GregorianDate(B11,1)</f>
        <v>2027/06/06</v>
      </c>
      <c r="B11" s="8" t="s">
        <v>23</v>
      </c>
      <c r="C11" s="7">
        <f>-C6</f>
        <v>250000000000</v>
      </c>
      <c r="D11" s="8"/>
      <c r="E11" s="15">
        <f>SUM(E7:E10)</f>
        <v>105750000000.21506</v>
      </c>
    </row>
    <row r="12" spans="1:7">
      <c r="E12" s="3">
        <f>E11/C11</f>
        <v>0.42300000000086024</v>
      </c>
    </row>
    <row r="13" spans="1:7">
      <c r="C13" s="1" t="s">
        <v>12</v>
      </c>
      <c r="D13" s="3">
        <f>XIRR(C6:C11,A6:A11)</f>
        <v>0.49492017626762397</v>
      </c>
      <c r="E13" s="3"/>
    </row>
    <row r="14" spans="1:7">
      <c r="E14" s="3"/>
    </row>
    <row r="15" spans="1:7">
      <c r="E15" s="3"/>
    </row>
    <row r="16" spans="1:7">
      <c r="E16" s="3"/>
    </row>
    <row r="17" spans="1:5">
      <c r="E17" s="3"/>
    </row>
    <row r="18" spans="1:5">
      <c r="A18" s="10"/>
      <c r="B18" s="10" t="s">
        <v>24</v>
      </c>
      <c r="C18" s="11">
        <v>50000000000</v>
      </c>
      <c r="D18" s="10"/>
      <c r="E18" s="10"/>
    </row>
    <row r="19" spans="1:5">
      <c r="A19" s="10"/>
      <c r="B19" s="10" t="s">
        <v>25</v>
      </c>
      <c r="C19" s="11">
        <v>4500000000</v>
      </c>
      <c r="D19" s="10"/>
      <c r="E19" s="10"/>
    </row>
    <row r="20" spans="1:5">
      <c r="A20" s="10"/>
      <c r="B20" s="10" t="s">
        <v>26</v>
      </c>
      <c r="C20" s="11">
        <v>11000000000</v>
      </c>
      <c r="D20" s="10"/>
      <c r="E20" s="10"/>
    </row>
    <row r="21" spans="1:5">
      <c r="A21" s="10"/>
      <c r="B21" s="10"/>
      <c r="C21" s="10"/>
      <c r="D21" s="10"/>
      <c r="E21" s="10"/>
    </row>
    <row r="22" spans="1:5">
      <c r="A22" s="10" t="s">
        <v>10</v>
      </c>
      <c r="B22" s="7" t="s">
        <v>11</v>
      </c>
      <c r="C22" s="7" t="s">
        <v>13</v>
      </c>
      <c r="D22" s="7" t="s">
        <v>18</v>
      </c>
      <c r="E22" s="7"/>
    </row>
    <row r="23" spans="1:5">
      <c r="A23" s="10" t="str" cm="1">
        <f t="array" ref="A23">[1]!J_GregorianDate(B23,1)</f>
        <v>2026/06/06</v>
      </c>
      <c r="B23" s="7" t="s">
        <v>19</v>
      </c>
      <c r="C23" s="7">
        <f>-250000000000+C18</f>
        <v>-200000000000</v>
      </c>
      <c r="D23" s="7"/>
      <c r="E23" s="7"/>
    </row>
    <row r="24" spans="1:5">
      <c r="A24" s="10" t="str" cm="1">
        <f t="array" ref="A24">[1]!J_GregorianDate(B24,1)</f>
        <v>2026/06/06</v>
      </c>
      <c r="B24" s="7" t="s">
        <v>19</v>
      </c>
      <c r="C24" s="7">
        <f>C19</f>
        <v>4500000000</v>
      </c>
      <c r="D24" s="7"/>
      <c r="E24" s="7"/>
    </row>
    <row r="25" spans="1:5">
      <c r="A25" s="10" t="str" cm="1">
        <f t="array" ref="A25">[1]!J_GregorianDate(B25,1)</f>
        <v>2026/06/06</v>
      </c>
      <c r="B25" s="7" t="s">
        <v>19</v>
      </c>
      <c r="C25" s="7">
        <v>25000000000</v>
      </c>
      <c r="D25" s="7"/>
      <c r="E25" s="7"/>
    </row>
    <row r="26" spans="1:5">
      <c r="A26" s="10" t="str" cm="1">
        <f t="array" ref="A26">[1]!J_GregorianDate(B26,1)</f>
        <v>2026/06/06</v>
      </c>
      <c r="B26" s="7" t="s">
        <v>19</v>
      </c>
      <c r="C26" s="7">
        <f>C20</f>
        <v>11000000000</v>
      </c>
      <c r="D26" s="7"/>
      <c r="E26" s="7"/>
    </row>
    <row r="27" spans="1:5">
      <c r="A27" s="10" t="str" cm="1">
        <f t="array" ref="A27">[1]!J_GregorianDate(B27,1)</f>
        <v>2026/09/07</v>
      </c>
      <c r="B27" s="7" t="s">
        <v>20</v>
      </c>
      <c r="C27" s="7">
        <v>26944520548</v>
      </c>
      <c r="D27" s="7" cm="1">
        <f t="array" ref="D27">[1]!J_DIFF(B23,B27)</f>
        <v>93</v>
      </c>
      <c r="E27" s="7">
        <f>$D$33*-1*$F$31/365*D27</f>
        <v>0</v>
      </c>
    </row>
    <row r="28" spans="1:5">
      <c r="A28" s="10" t="str" cm="1">
        <f t="array" ref="A28">[1]!J_GregorianDate(B28,1)</f>
        <v>2026/12/07</v>
      </c>
      <c r="B28" s="7" t="s">
        <v>21</v>
      </c>
      <c r="C28" s="7">
        <v>26365068493</v>
      </c>
      <c r="D28" s="7" cm="1">
        <f t="array" ref="D28">[1]!J_DIFF(B27,B28)</f>
        <v>91</v>
      </c>
      <c r="E28" s="7">
        <f t="shared" ref="E28:E30" si="1">$D$33*-1*$F$31/365*D28</f>
        <v>0</v>
      </c>
    </row>
    <row r="29" spans="1:5">
      <c r="A29" s="10" t="str" cm="1">
        <f t="array" ref="A29">[1]!J_GregorianDate(B29,1)</f>
        <v>2027/03/07</v>
      </c>
      <c r="B29" s="7" t="s">
        <v>22</v>
      </c>
      <c r="C29" s="7">
        <v>26075342466</v>
      </c>
      <c r="D29" s="7" cm="1">
        <f t="array" ref="D29">[1]!J_DIFF(B28,B29)</f>
        <v>90</v>
      </c>
      <c r="E29" s="7">
        <f t="shared" si="1"/>
        <v>0</v>
      </c>
    </row>
    <row r="30" spans="1:5">
      <c r="A30" s="10" t="str" cm="1">
        <f t="array" ref="A30">[1]!J_GregorianDate(B30,1)</f>
        <v>2027/06/06</v>
      </c>
      <c r="B30" s="7" t="s">
        <v>23</v>
      </c>
      <c r="C30" s="7">
        <v>26365068493</v>
      </c>
      <c r="D30" s="7" cm="1">
        <f t="array" ref="D30">[1]!J_DIFF(B29,B30)</f>
        <v>91</v>
      </c>
      <c r="E30" s="7">
        <f t="shared" si="1"/>
        <v>0</v>
      </c>
    </row>
    <row r="31" spans="1:5" ht="20.25">
      <c r="A31" s="10" t="str" cm="1">
        <f t="array" ref="A31">[1]!J_GregorianDate(B31,1)</f>
        <v>2027/06/06</v>
      </c>
      <c r="B31" s="8" t="s">
        <v>23</v>
      </c>
      <c r="C31" s="9">
        <v>225000000000</v>
      </c>
      <c r="D31" s="8"/>
      <c r="E31" s="8"/>
    </row>
    <row r="32" spans="1:5">
      <c r="A32" s="10" t="str" cm="1">
        <f t="array" ref="A32">[1]!J_GregorianDate(B32,1)</f>
        <v>2027/06/06</v>
      </c>
      <c r="B32" s="8" t="s">
        <v>23</v>
      </c>
      <c r="C32" s="12">
        <f>-C18</f>
        <v>-50000000000</v>
      </c>
      <c r="D32" s="10"/>
      <c r="E32" s="10"/>
    </row>
    <row r="33" spans="1:5">
      <c r="A33" s="10"/>
      <c r="B33" s="10"/>
      <c r="C33" s="10"/>
      <c r="D33" s="10"/>
      <c r="E33" s="10"/>
    </row>
    <row r="34" spans="1:5">
      <c r="A34" s="10"/>
      <c r="B34" s="10"/>
      <c r="C34" s="13">
        <f>XIRR(C23:C32,A23:A32)</f>
        <v>0.96682273149490361</v>
      </c>
      <c r="D34" s="10"/>
      <c r="E34" s="10"/>
    </row>
    <row r="35" spans="1:5">
      <c r="A35" s="10"/>
      <c r="B35" s="10"/>
      <c r="C35" s="10"/>
      <c r="D35" s="10"/>
      <c r="E35" s="10"/>
    </row>
    <row r="36" spans="1:5">
      <c r="A36" s="10"/>
      <c r="B36" s="10"/>
      <c r="C36" s="14" t="s">
        <v>27</v>
      </c>
      <c r="D36" s="14"/>
      <c r="E36" s="14"/>
    </row>
    <row r="37" spans="1:5">
      <c r="A37" s="10"/>
      <c r="B37" s="10"/>
      <c r="C37" s="8" t="s">
        <v>2</v>
      </c>
      <c r="D37" s="8" t="s">
        <v>3</v>
      </c>
      <c r="E37" s="8" t="s">
        <v>4</v>
      </c>
    </row>
    <row r="38" spans="1:5">
      <c r="A38" s="10"/>
      <c r="B38" s="10"/>
      <c r="C38" s="8" t="s">
        <v>28</v>
      </c>
      <c r="D38" s="15">
        <f>C18</f>
        <v>50000000000</v>
      </c>
      <c r="E38" s="8"/>
    </row>
    <row r="39" spans="1:5">
      <c r="A39" s="10"/>
      <c r="B39" s="10"/>
      <c r="C39" s="8" t="s">
        <v>29</v>
      </c>
      <c r="D39" s="15">
        <f>C19</f>
        <v>4500000000</v>
      </c>
      <c r="E39" s="8"/>
    </row>
    <row r="40" spans="1:5">
      <c r="A40" s="10"/>
      <c r="B40" s="10"/>
      <c r="C40" s="8" t="s">
        <v>5</v>
      </c>
      <c r="D40" s="8"/>
      <c r="E40" s="15">
        <f>D38+D39</f>
        <v>54500000000</v>
      </c>
    </row>
    <row r="41" spans="1:5">
      <c r="A41" s="10"/>
      <c r="B41" s="10"/>
      <c r="C41" s="10"/>
      <c r="D41" s="10"/>
      <c r="E41" s="10"/>
    </row>
    <row r="42" spans="1:5">
      <c r="A42" s="10"/>
      <c r="B42" s="10"/>
      <c r="C42" s="14" t="s">
        <v>27</v>
      </c>
      <c r="D42" s="14"/>
      <c r="E42" s="14"/>
    </row>
    <row r="43" spans="1:5">
      <c r="A43" s="10"/>
      <c r="B43" s="10"/>
      <c r="C43" s="8" t="s">
        <v>2</v>
      </c>
      <c r="D43" s="8" t="s">
        <v>3</v>
      </c>
      <c r="E43" s="8" t="s">
        <v>4</v>
      </c>
    </row>
    <row r="44" spans="1:5">
      <c r="A44" s="10"/>
      <c r="B44" s="10"/>
      <c r="C44" s="8" t="s">
        <v>30</v>
      </c>
      <c r="D44" s="15">
        <f>C20</f>
        <v>11000000000</v>
      </c>
      <c r="E44" s="8"/>
    </row>
    <row r="45" spans="1:5">
      <c r="A45" s="10"/>
      <c r="B45" s="10"/>
      <c r="C45" s="8" t="s">
        <v>5</v>
      </c>
      <c r="D45" s="8"/>
      <c r="E45" s="15">
        <f>D44</f>
        <v>11000000000</v>
      </c>
    </row>
    <row r="46" spans="1:5">
      <c r="A46" s="10"/>
      <c r="B46" s="10"/>
      <c r="C46" s="10"/>
      <c r="D46" s="10"/>
      <c r="E46" s="10"/>
    </row>
    <row r="47" spans="1:5">
      <c r="A47" s="10"/>
      <c r="B47" s="10"/>
      <c r="C47" s="14" t="s">
        <v>31</v>
      </c>
      <c r="D47" s="14"/>
      <c r="E47" s="14"/>
    </row>
    <row r="48" spans="1:5">
      <c r="A48" s="10"/>
      <c r="B48" s="10"/>
      <c r="C48" s="8" t="s">
        <v>2</v>
      </c>
      <c r="D48" s="8" t="s">
        <v>3</v>
      </c>
      <c r="E48" s="8" t="s">
        <v>4</v>
      </c>
    </row>
    <row r="49" spans="1:5">
      <c r="A49" s="10"/>
      <c r="B49" s="10"/>
      <c r="C49" s="8" t="s">
        <v>5</v>
      </c>
      <c r="D49" s="7">
        <f>250000000000</f>
        <v>250000000000</v>
      </c>
      <c r="E49" s="7"/>
    </row>
    <row r="50" spans="1:5">
      <c r="A50" s="10"/>
      <c r="B50" s="10"/>
      <c r="C50" s="8" t="s">
        <v>32</v>
      </c>
      <c r="D50" s="7">
        <f>C27+C28+C29+C30</f>
        <v>105750000000</v>
      </c>
      <c r="E50" s="7"/>
    </row>
    <row r="51" spans="1:5">
      <c r="A51" s="10"/>
      <c r="B51" s="10"/>
      <c r="C51" s="8" t="s">
        <v>33</v>
      </c>
      <c r="D51" s="7"/>
      <c r="E51" s="7">
        <f>D49+D50</f>
        <v>355750000000</v>
      </c>
    </row>
    <row r="52" spans="1:5">
      <c r="A52" s="10"/>
      <c r="B52" s="10"/>
      <c r="C52" s="8" t="s">
        <v>33</v>
      </c>
      <c r="D52" s="7">
        <v>25000000000</v>
      </c>
      <c r="E52" s="7"/>
    </row>
    <row r="53" spans="1:5">
      <c r="A53" s="10"/>
      <c r="B53" s="10"/>
      <c r="C53" s="8" t="s">
        <v>5</v>
      </c>
      <c r="D53" s="8"/>
      <c r="E53" s="15">
        <f>D52</f>
        <v>25000000000</v>
      </c>
    </row>
    <row r="54" spans="1:5">
      <c r="A54" s="10"/>
      <c r="B54" s="10"/>
      <c r="C54" s="10"/>
      <c r="D54" s="10"/>
      <c r="E54" s="10"/>
    </row>
    <row r="55" spans="1:5">
      <c r="A55" s="10"/>
      <c r="B55" s="10"/>
      <c r="C55" s="14" t="s">
        <v>34</v>
      </c>
      <c r="D55" s="14"/>
      <c r="E55" s="14"/>
    </row>
    <row r="56" spans="1:5">
      <c r="A56" s="10"/>
      <c r="B56" s="10"/>
      <c r="C56" s="8" t="s">
        <v>2</v>
      </c>
      <c r="D56" s="8" t="s">
        <v>3</v>
      </c>
      <c r="E56" s="8" t="s">
        <v>4</v>
      </c>
    </row>
    <row r="57" spans="1:5">
      <c r="A57" s="10"/>
      <c r="B57" s="10"/>
      <c r="C57" s="8" t="s">
        <v>7</v>
      </c>
      <c r="D57" s="15">
        <f>C27</f>
        <v>26944520548</v>
      </c>
      <c r="E57" s="8"/>
    </row>
    <row r="58" spans="1:5">
      <c r="A58" s="10"/>
      <c r="B58" s="10"/>
      <c r="C58" s="8" t="s">
        <v>35</v>
      </c>
      <c r="D58" s="15">
        <f>D57</f>
        <v>26944520548</v>
      </c>
      <c r="E58" s="15"/>
    </row>
    <row r="59" spans="1:5">
      <c r="A59" s="10"/>
      <c r="B59" s="10"/>
      <c r="C59" s="8" t="s">
        <v>6</v>
      </c>
      <c r="D59" s="15"/>
      <c r="E59" s="15">
        <f>D58</f>
        <v>26944520548</v>
      </c>
    </row>
    <row r="60" spans="1:5">
      <c r="A60" s="10"/>
      <c r="B60" s="10"/>
      <c r="C60" s="8" t="s">
        <v>5</v>
      </c>
      <c r="D60" s="8"/>
      <c r="E60" s="15">
        <f>E59</f>
        <v>26944520548</v>
      </c>
    </row>
  </sheetData>
  <mergeCells count="6">
    <mergeCell ref="A1:G1"/>
    <mergeCell ref="A2:G2"/>
    <mergeCell ref="C36:E36"/>
    <mergeCell ref="C42:E42"/>
    <mergeCell ref="C47:E47"/>
    <mergeCell ref="C55:E55"/>
  </mergeCells>
  <hyperlinks>
    <hyperlink ref="A2" r:id="rId1" xr:uid="{5C6975CE-A277-4C26-9E35-530CB8FD7185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470F-7860-436E-9362-2E8C241FD009}">
  <dimension ref="A1:E1"/>
  <sheetViews>
    <sheetView rightToLeft="1" zoomScale="170" zoomScaleNormal="170" workbookViewId="0">
      <pane ySplit="1" topLeftCell="A2" activePane="bottomLeft" state="frozen"/>
      <selection pane="bottomLeft" activeCell="C1" sqref="C1"/>
    </sheetView>
  </sheetViews>
  <sheetFormatPr defaultRowHeight="19.5"/>
  <cols>
    <col min="1" max="1" width="9" style="1"/>
    <col min="2" max="2" width="21.125" style="1" customWidth="1"/>
    <col min="3" max="3" width="18.875" style="1" customWidth="1"/>
    <col min="4" max="4" width="13.25" style="1" customWidth="1"/>
    <col min="5" max="5" width="20" style="1" customWidth="1"/>
    <col min="6" max="6" width="13.25" style="1" customWidth="1"/>
    <col min="7" max="7" width="14.375" style="1" customWidth="1"/>
    <col min="8" max="8" width="10.875" style="1" bestFit="1" customWidth="1"/>
    <col min="9" max="9" width="12.25" style="1" customWidth="1"/>
    <col min="10" max="10" width="14.125" style="1" customWidth="1"/>
    <col min="11" max="16384" width="9" style="1"/>
  </cols>
  <sheetData>
    <row r="1" spans="1:5" ht="24" customHeight="1">
      <c r="A1" s="2" t="e" vm="1">
        <v>#VALUE!</v>
      </c>
      <c r="B1" s="1" t="s">
        <v>0</v>
      </c>
      <c r="C1" s="1" t="s">
        <v>9</v>
      </c>
      <c r="E1" s="1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خام</vt:lpstr>
      <vt:lpstr>تامین مالی جمعی</vt:lpstr>
      <vt:lpstr>Kham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Moghadasi</dc:creator>
  <cp:lastModifiedBy>Mahdi Moghadasi</cp:lastModifiedBy>
  <dcterms:created xsi:type="dcterms:W3CDTF">2025-03-21T19:37:22Z</dcterms:created>
  <dcterms:modified xsi:type="dcterms:W3CDTF">2026-06-18T08:46:52Z</dcterms:modified>
</cp:coreProperties>
</file>