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D:\00-Teaching\00-Me\00-offlines\08-boudje\clips\Sample\"/>
    </mc:Choice>
  </mc:AlternateContent>
  <xr:revisionPtr revIDLastSave="0" documentId="8_{A0D24A2C-FBFA-4725-A1CB-A968B2EAB568}" xr6:coauthVersionLast="47" xr6:coauthVersionMax="47" xr10:uidLastSave="{00000000-0000-0000-0000-000000000000}"/>
  <bookViews>
    <workbookView xWindow="-120" yWindow="-120" windowWidth="29040" windowHeight="15720" xr2:uid="{C6B3C2A5-454A-405F-B816-44768B3758BF}"/>
  </bookViews>
  <sheets>
    <sheet name="5" sheetId="1" r:id="rId1"/>
  </sheets>
  <externalReferences>
    <externalReference r:id="rId2"/>
    <externalReference r:id="rId3"/>
  </externalReferences>
  <definedNames>
    <definedName name="ketab">[1]Database!$A$3:$E$14</definedName>
    <definedName name="nameketab">[1]Database!$B$3:$B$14</definedName>
    <definedName name="_xlnm.Print_Titles" localSheetId="0">'5'!$1:$2</definedName>
    <definedName name="sal">#REF!</definedName>
    <definedName name="SAL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3" i="1" l="1"/>
  <c r="C74" i="1" s="1"/>
  <c r="C72" i="1"/>
  <c r="C71" i="1"/>
  <c r="B56" i="1"/>
  <c r="F48" i="1"/>
  <c r="F42" i="1"/>
  <c r="D31" i="1"/>
  <c r="D30" i="1"/>
  <c r="D29" i="1"/>
  <c r="D32" i="1" s="1"/>
  <c r="E11" i="1"/>
  <c r="D33" i="1" l="1"/>
  <c r="D34" i="1" s="1"/>
  <c r="C75" i="1"/>
  <c r="C76" i="1" s="1"/>
  <c r="F49" i="1"/>
  <c r="F43" i="1"/>
  <c r="F32" i="1" l="1"/>
  <c r="F31" i="1"/>
  <c r="F44" i="1"/>
  <c r="F45" i="1" s="1"/>
  <c r="F47" i="1" s="1"/>
  <c r="F50" i="1" s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<sst xmlns="http://schemas.openxmlformats.org/spreadsheetml/2006/main" count="77" uniqueCount="61">
  <si>
    <t>آکادمی آموزش تخصصی مهدی مقدسی</t>
  </si>
  <si>
    <t>دوره آفلاین بودجه بندی شرکتی</t>
  </si>
  <si>
    <t>جلسه پنجم</t>
  </si>
  <si>
    <t>سال 1404</t>
  </si>
  <si>
    <t>اطلاعات سال پایه</t>
  </si>
  <si>
    <t>با مفروضاتی</t>
  </si>
  <si>
    <t>اطلاعات بودجه شده</t>
  </si>
  <si>
    <t>سود  و زیان</t>
  </si>
  <si>
    <t>منابع  و مصارف</t>
  </si>
  <si>
    <t>وضعیت مالی</t>
  </si>
  <si>
    <t>تحلیل های اگر آنگاه</t>
  </si>
  <si>
    <t>فروش</t>
  </si>
  <si>
    <t>درصد افزایش</t>
  </si>
  <si>
    <t>فروش بودجه شده</t>
  </si>
  <si>
    <t xml:space="preserve">فروش </t>
  </si>
  <si>
    <t>کالای های مختلف</t>
  </si>
  <si>
    <t>بازار های مختلف باشد</t>
  </si>
  <si>
    <t>نرخ های مختلف باشد</t>
  </si>
  <si>
    <t>داخلی</t>
  </si>
  <si>
    <t>میزان</t>
  </si>
  <si>
    <t>نرخ</t>
  </si>
  <si>
    <t>مبلغ</t>
  </si>
  <si>
    <t>صادراتی</t>
  </si>
  <si>
    <t>نرخ جهانیی- نرخ تسعیر</t>
  </si>
  <si>
    <t>تهران</t>
  </si>
  <si>
    <t>ظرفیت</t>
  </si>
  <si>
    <t>فروش سال قبل</t>
  </si>
  <si>
    <t>شیراز</t>
  </si>
  <si>
    <t>تبریز</t>
  </si>
  <si>
    <t>تعداد فروش/ تعداد تولید</t>
  </si>
  <si>
    <t>فی فروش</t>
  </si>
  <si>
    <t>متغیر هر واحد</t>
  </si>
  <si>
    <t>هزینه های ثابت</t>
  </si>
  <si>
    <t>نقطه سر به سر -تعدادی</t>
  </si>
  <si>
    <t>بهای تمام شده متغیر</t>
  </si>
  <si>
    <t>آن تعدادتولید وفروشی که در آن همه هزینه ها پوشش داده می شود و سود یا زیان نداریم</t>
  </si>
  <si>
    <t>بهای تمام شده ثابت</t>
  </si>
  <si>
    <t>سود خالص</t>
  </si>
  <si>
    <t>سود قبل از مالیات</t>
  </si>
  <si>
    <t>سود مورد انتظار</t>
  </si>
  <si>
    <t>مالیات</t>
  </si>
  <si>
    <t>بعد از نقطه سر به سر به ازای هر یک عدد تولید چقدر سود داریم ؟</t>
  </si>
  <si>
    <t xml:space="preserve"> معادل حاشبه سود متغیر - سود داریم</t>
  </si>
  <si>
    <t>در نقطه سر به سر همه هزینه های ثابت پوشش داده است</t>
  </si>
  <si>
    <t>بعد از نقطه سربه سر دیگر هزینه ثابت نداریم-</t>
  </si>
  <si>
    <t>کارمند</t>
  </si>
  <si>
    <t>حقوق پایه</t>
  </si>
  <si>
    <t>حق تاهل</t>
  </si>
  <si>
    <t>خواروبار و مسکن</t>
  </si>
  <si>
    <t>جمع حقوق</t>
  </si>
  <si>
    <t>الف</t>
  </si>
  <si>
    <t>بیمه سهم کارگر</t>
  </si>
  <si>
    <t>قابل پرداخت</t>
  </si>
  <si>
    <t>تعداد حقوق در سال</t>
  </si>
  <si>
    <t>جمع سال</t>
  </si>
  <si>
    <t>مرخصی</t>
  </si>
  <si>
    <t>بیمه سهم کارفرما</t>
  </si>
  <si>
    <t>جمع بهای تمام شده یک نفر</t>
  </si>
  <si>
    <t>وام</t>
  </si>
  <si>
    <t>نرخ تامین مالی</t>
  </si>
  <si>
    <t>تعداد اقساط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</si>
</sst>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(* #,##0_);_(* \(#,##0\);_(* &quot;-&quot;_);_(@_)"/>
    <numFmt numFmtId="164" formatCode="_(* #,##0.00_);_(* \(#,##0.00\);_(* &quot;-&quot;_);_(@_)"/>
  </numFmts>
  <fonts count="3">
    <font>
      <sz val="11"/>
      <color theme="1"/>
      <name val="B Nazanin"/>
      <family val="2"/>
    </font>
    <font>
      <sz val="11"/>
      <color theme="1"/>
      <name val="B Nazanin"/>
      <family val="2"/>
    </font>
    <font>
      <sz val="11"/>
      <color theme="1"/>
      <name val="B Zar"/>
      <charset val="178"/>
    </font>
  </fonts>
  <fills count="3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9" fontId="2" fillId="0" borderId="0" xfId="0" applyNumberFormat="1" applyFont="1"/>
    <xf numFmtId="164" fontId="2" fillId="0" borderId="0" xfId="1" applyNumberFormat="1" applyFont="1"/>
    <xf numFmtId="41" fontId="2" fillId="0" borderId="0" xfId="1" applyFont="1"/>
    <xf numFmtId="41" fontId="2" fillId="0" borderId="0" xfId="0" applyNumberFormat="1" applyFont="1"/>
    <xf numFmtId="0" fontId="2" fillId="0" borderId="1" xfId="0" applyFont="1" applyBorder="1"/>
    <xf numFmtId="41" fontId="2" fillId="0" borderId="1" xfId="1" applyFont="1" applyBorder="1"/>
    <xf numFmtId="0" fontId="2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41" fontId="2" fillId="0" borderId="1" xfId="1" applyFont="1" applyBorder="1" applyAlignment="1">
      <alignment horizontal="center"/>
    </xf>
    <xf numFmtId="9" fontId="2" fillId="2" borderId="1" xfId="0" applyNumberFormat="1" applyFont="1" applyFill="1" applyBorder="1" applyAlignment="1">
      <alignment horizontal="center"/>
    </xf>
    <xf numFmtId="41" fontId="2" fillId="2" borderId="1" xfId="1" applyFont="1" applyFill="1" applyBorder="1"/>
  </cellXfs>
  <cellStyles count="2">
    <cellStyle name="Comma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0/relationships/richValueRel" Target="richData/richValueRel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RichValueTypes" Target="richData/rdRichValueTypes.xml"/><Relationship Id="rId5" Type="http://schemas.openxmlformats.org/officeDocument/2006/relationships/styles" Target="styles.xml"/><Relationship Id="rId10" Type="http://schemas.microsoft.com/office/2017/06/relationships/rdRichValueStructure" Target="richData/rdrichvaluestructure.xml"/><Relationship Id="rId4" Type="http://schemas.openxmlformats.org/officeDocument/2006/relationships/theme" Target="theme/theme1.xml"/><Relationship Id="rId9" Type="http://schemas.microsoft.com/office/2017/06/relationships/rdRichValue" Target="richData/rdrichvalue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Teaching\Me\offlines\03-excel\&#1601;&#1575;&#1740;&#1604;%20&#1575;&#1585;&#1575;&#1740;&#1607;%20&#1575;&#1705;&#1587;&#1604;.xlsx" TargetMode="External"/><Relationship Id="rId1" Type="http://schemas.openxmlformats.org/officeDocument/2006/relationships/externalLinkPath" Target="/Teaching/Me/offlines/03-excel/&#1601;&#1575;&#1740;&#1604;%20&#1575;&#1585;&#1575;&#1740;&#1607;%20&#1575;&#1705;&#1587;&#1604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00-Teaching\00-Me\00-offlines\08-boudje\&#1601;&#1575;&#1740;&#1604;%20&#1575;&#1585;&#1575;&#1740;&#1607;%20&#1576;&#1608;&#1583;&#1580;&#1607;%20&#1576;&#1606;&#1583;&#1740;%20&#1588;&#1585;&#1705;&#1578;&#1740;.xlsx" TargetMode="External"/><Relationship Id="rId1" Type="http://schemas.openxmlformats.org/officeDocument/2006/relationships/externalLinkPath" Target="/00-Teaching/00-Me/00-offlines/08-boudje/&#1601;&#1575;&#1740;&#1604;%20&#1575;&#1585;&#1575;&#1740;&#1607;%20&#1576;&#1608;&#1583;&#1580;&#1607;%20&#1576;&#1606;&#1583;&#1740;%20&#1588;&#1585;&#1705;&#1578;&#174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kham"/>
      <sheetName val="1"/>
      <sheetName val="کاربرگ"/>
      <sheetName val="2"/>
      <sheetName val="جدول ضرب"/>
      <sheetName val="Database"/>
      <sheetName val="Factor"/>
      <sheetName val="3"/>
      <sheetName val="pivote"/>
      <sheetName val="MahSulat"/>
      <sheetName val="MahSulat (2)"/>
      <sheetName val="Selected"/>
      <sheetName val="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3">
          <cell r="A3" t="str">
            <v>کد کالا</v>
          </cell>
          <cell r="B3" t="str">
            <v>نام کالا</v>
          </cell>
          <cell r="C3" t="str">
            <v>واحد</v>
          </cell>
          <cell r="D3" t="str">
            <v>فی</v>
          </cell>
          <cell r="E3" t="str">
            <v>ارزش افزوده</v>
          </cell>
        </row>
        <row r="4">
          <cell r="A4">
            <v>1001</v>
          </cell>
          <cell r="B4" t="str">
            <v>اصول حسابداری</v>
          </cell>
          <cell r="C4" t="str">
            <v>عدد</v>
          </cell>
          <cell r="D4">
            <v>100000</v>
          </cell>
          <cell r="E4">
            <v>0</v>
          </cell>
        </row>
        <row r="5">
          <cell r="A5">
            <v>1002</v>
          </cell>
          <cell r="B5" t="str">
            <v>اصول بازرگانی</v>
          </cell>
          <cell r="C5" t="str">
            <v>عدد</v>
          </cell>
          <cell r="D5">
            <v>120000</v>
          </cell>
          <cell r="E5">
            <v>0</v>
          </cell>
        </row>
        <row r="6">
          <cell r="A6">
            <v>1003</v>
          </cell>
          <cell r="B6" t="str">
            <v>میانه یک</v>
          </cell>
          <cell r="C6" t="str">
            <v>عدد</v>
          </cell>
          <cell r="D6">
            <v>180000</v>
          </cell>
          <cell r="E6">
            <v>0</v>
          </cell>
        </row>
        <row r="7">
          <cell r="A7">
            <v>1004</v>
          </cell>
          <cell r="B7" t="str">
            <v>اقتصاد خرد</v>
          </cell>
          <cell r="C7" t="str">
            <v>عدد</v>
          </cell>
          <cell r="D7">
            <v>150000</v>
          </cell>
          <cell r="E7">
            <v>0</v>
          </cell>
        </row>
        <row r="8">
          <cell r="A8">
            <v>1005</v>
          </cell>
          <cell r="B8" t="str">
            <v>اقتصاد کلان</v>
          </cell>
          <cell r="C8" t="str">
            <v>عدد</v>
          </cell>
          <cell r="D8">
            <v>130000</v>
          </cell>
          <cell r="E8">
            <v>0</v>
          </cell>
        </row>
        <row r="9">
          <cell r="A9">
            <v>1006</v>
          </cell>
          <cell r="B9" t="str">
            <v>پیشرفته یک</v>
          </cell>
          <cell r="C9" t="str">
            <v>عدد</v>
          </cell>
          <cell r="D9">
            <v>150000</v>
          </cell>
          <cell r="E9">
            <v>0</v>
          </cell>
        </row>
        <row r="10">
          <cell r="A10">
            <v>1007</v>
          </cell>
          <cell r="B10" t="str">
            <v>آمارو کاربرد ان در حسابداری</v>
          </cell>
          <cell r="C10" t="str">
            <v>عدد</v>
          </cell>
          <cell r="D10">
            <v>50000</v>
          </cell>
          <cell r="E10">
            <v>0</v>
          </cell>
        </row>
        <row r="11">
          <cell r="A11">
            <v>1008</v>
          </cell>
          <cell r="B11" t="str">
            <v>پاکن</v>
          </cell>
          <cell r="C11" t="str">
            <v>جین</v>
          </cell>
          <cell r="D11">
            <v>120000</v>
          </cell>
          <cell r="E11">
            <v>12000</v>
          </cell>
        </row>
        <row r="12">
          <cell r="A12">
            <v>1009</v>
          </cell>
          <cell r="B12" t="str">
            <v>تراش</v>
          </cell>
          <cell r="C12" t="str">
            <v>باکس</v>
          </cell>
          <cell r="D12">
            <v>160000</v>
          </cell>
          <cell r="E12">
            <v>16000</v>
          </cell>
        </row>
        <row r="13">
          <cell r="A13">
            <v>1010</v>
          </cell>
          <cell r="B13" t="str">
            <v>کاغذ کادو</v>
          </cell>
          <cell r="C13" t="str">
            <v>متر</v>
          </cell>
          <cell r="D13">
            <v>10000</v>
          </cell>
          <cell r="E13">
            <v>1000</v>
          </cell>
        </row>
        <row r="14">
          <cell r="A14">
            <v>1011</v>
          </cell>
          <cell r="B14" t="str">
            <v>چسب</v>
          </cell>
          <cell r="C14" t="str">
            <v>کیلو</v>
          </cell>
          <cell r="D14">
            <v>90000</v>
          </cell>
          <cell r="E14">
            <v>9000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kham"/>
      <sheetName val="1"/>
      <sheetName val="2&amp;3"/>
      <sheetName val="4"/>
      <sheetName val="Scenario Summary"/>
      <sheetName val="5"/>
      <sheetName val="6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97F4EE-8980-472D-88E9-CCA29C1C00DF}">
  <dimension ref="A1:F76"/>
  <sheetViews>
    <sheetView rightToLeft="1" tabSelected="1" zoomScale="170" zoomScaleNormal="170" workbookViewId="0">
      <pane ySplit="2" topLeftCell="A3" activePane="bottomLeft" state="frozen"/>
      <selection pane="bottomLeft" activeCell="C76" sqref="C76"/>
    </sheetView>
  </sheetViews>
  <sheetFormatPr defaultRowHeight="19.5"/>
  <cols>
    <col min="1" max="1" width="9" style="2"/>
    <col min="2" max="2" width="16" style="2" customWidth="1"/>
    <col min="3" max="3" width="20.625" style="2" customWidth="1"/>
    <col min="4" max="4" width="15.375" style="2" customWidth="1"/>
    <col min="5" max="5" width="22.875" style="2" customWidth="1"/>
    <col min="6" max="6" width="16.875" style="2" customWidth="1"/>
    <col min="7" max="7" width="14.375" style="2" customWidth="1"/>
    <col min="8" max="16384" width="9" style="2"/>
  </cols>
  <sheetData>
    <row r="1" spans="1:5">
      <c r="A1" s="1" t="s">
        <v>0</v>
      </c>
      <c r="B1" s="1"/>
      <c r="C1" s="1"/>
      <c r="D1" s="1"/>
      <c r="E1" s="1"/>
    </row>
    <row r="2" spans="1:5" ht="24" customHeight="1">
      <c r="A2" s="3" t="e" vm="1">
        <v>#VALUE!</v>
      </c>
      <c r="B2" s="4" t="s">
        <v>1</v>
      </c>
      <c r="C2" s="3"/>
      <c r="D2" s="4" t="s">
        <v>2</v>
      </c>
      <c r="E2" s="3" t="s">
        <v>3</v>
      </c>
    </row>
    <row r="4" spans="1:5">
      <c r="C4" s="2" t="s">
        <v>4</v>
      </c>
    </row>
    <row r="5" spans="1:5">
      <c r="C5" s="2" t="s">
        <v>5</v>
      </c>
    </row>
    <row r="6" spans="1:5">
      <c r="C6" s="2" t="s">
        <v>6</v>
      </c>
    </row>
    <row r="7" spans="1:5">
      <c r="B7" s="3" t="s">
        <v>7</v>
      </c>
      <c r="C7" s="3" t="s">
        <v>8</v>
      </c>
      <c r="D7" s="3" t="s">
        <v>9</v>
      </c>
    </row>
    <row r="9" spans="1:5">
      <c r="B9" s="2" t="s">
        <v>10</v>
      </c>
    </row>
    <row r="10" spans="1:5">
      <c r="C10" s="2" t="s">
        <v>11</v>
      </c>
      <c r="D10" s="2" t="s">
        <v>12</v>
      </c>
      <c r="E10" s="2" t="s">
        <v>13</v>
      </c>
    </row>
    <row r="11" spans="1:5">
      <c r="C11" s="2">
        <v>1000</v>
      </c>
      <c r="D11" s="5">
        <v>0.1</v>
      </c>
      <c r="E11" s="2">
        <f>C11*1.1</f>
        <v>1100</v>
      </c>
    </row>
    <row r="13" spans="1:5">
      <c r="C13" s="2" t="s">
        <v>14</v>
      </c>
    </row>
    <row r="14" spans="1:5">
      <c r="C14" s="2" t="s">
        <v>15</v>
      </c>
    </row>
    <row r="15" spans="1:5">
      <c r="C15" s="2" t="s">
        <v>16</v>
      </c>
    </row>
    <row r="16" spans="1:5">
      <c r="C16" s="2" t="s">
        <v>17</v>
      </c>
    </row>
    <row r="17" spans="3:6">
      <c r="C17" s="2" t="s">
        <v>14</v>
      </c>
    </row>
    <row r="18" spans="3:6">
      <c r="C18" s="2" t="s">
        <v>18</v>
      </c>
      <c r="D18" s="2" t="s">
        <v>19</v>
      </c>
      <c r="E18" s="2" t="s">
        <v>20</v>
      </c>
      <c r="F18" s="2" t="s">
        <v>21</v>
      </c>
    </row>
    <row r="19" spans="3:6">
      <c r="C19" s="2" t="s">
        <v>22</v>
      </c>
      <c r="D19" s="2" t="s">
        <v>19</v>
      </c>
      <c r="E19" s="2" t="s">
        <v>23</v>
      </c>
      <c r="F19" s="2" t="s">
        <v>21</v>
      </c>
    </row>
    <row r="20" spans="3:6">
      <c r="C20" s="2" t="s">
        <v>24</v>
      </c>
      <c r="D20" s="2" t="s">
        <v>25</v>
      </c>
      <c r="E20" s="2" t="s">
        <v>26</v>
      </c>
    </row>
    <row r="21" spans="3:6">
      <c r="C21" s="2" t="s">
        <v>27</v>
      </c>
    </row>
    <row r="22" spans="3:6">
      <c r="C22" s="2" t="s">
        <v>28</v>
      </c>
    </row>
    <row r="24" spans="3:6">
      <c r="C24" s="2" t="s">
        <v>29</v>
      </c>
      <c r="D24" s="6">
        <v>466.66666666666652</v>
      </c>
    </row>
    <row r="25" spans="3:6">
      <c r="C25" s="2" t="s">
        <v>30</v>
      </c>
      <c r="D25" s="7">
        <v>200000</v>
      </c>
    </row>
    <row r="26" spans="3:6">
      <c r="C26" s="2" t="s">
        <v>31</v>
      </c>
      <c r="D26" s="7">
        <v>150000</v>
      </c>
    </row>
    <row r="27" spans="3:6">
      <c r="C27" s="2" t="s">
        <v>32</v>
      </c>
      <c r="D27" s="7">
        <v>10000000</v>
      </c>
    </row>
    <row r="29" spans="3:6">
      <c r="C29" s="2" t="s">
        <v>11</v>
      </c>
      <c r="D29" s="7">
        <f>D24*D25</f>
        <v>93333333.333333299</v>
      </c>
      <c r="E29" s="2" t="s">
        <v>33</v>
      </c>
    </row>
    <row r="30" spans="3:6">
      <c r="C30" s="2" t="s">
        <v>34</v>
      </c>
      <c r="D30" s="7">
        <f>D24*D26</f>
        <v>69999999.99999997</v>
      </c>
      <c r="E30" s="2" t="s">
        <v>35</v>
      </c>
    </row>
    <row r="31" spans="3:6">
      <c r="C31" s="2" t="s">
        <v>36</v>
      </c>
      <c r="D31" s="7">
        <f>D27</f>
        <v>10000000</v>
      </c>
      <c r="E31" s="2" t="s">
        <v>37</v>
      </c>
      <c r="F31" s="8">
        <f>D34</f>
        <v>9999999.9999999963</v>
      </c>
    </row>
    <row r="32" spans="3:6">
      <c r="C32" s="9" t="s">
        <v>38</v>
      </c>
      <c r="D32" s="10">
        <f>D29-D30-D31</f>
        <v>13333333.333333328</v>
      </c>
      <c r="E32" s="2" t="s">
        <v>39</v>
      </c>
      <c r="F32" s="8">
        <f>D34</f>
        <v>9999999.9999999963</v>
      </c>
    </row>
    <row r="33" spans="2:6">
      <c r="C33" s="2" t="s">
        <v>40</v>
      </c>
      <c r="D33" s="7">
        <f>IF(D32&gt;0,D32*25%,0)</f>
        <v>3333333.3333333321</v>
      </c>
    </row>
    <row r="34" spans="2:6">
      <c r="C34" s="9" t="s">
        <v>37</v>
      </c>
      <c r="D34" s="10">
        <f>D32-D33</f>
        <v>9999999.9999999963</v>
      </c>
    </row>
    <row r="37" spans="2:6">
      <c r="C37" s="2" t="s">
        <v>41</v>
      </c>
      <c r="E37" s="2" t="s">
        <v>42</v>
      </c>
    </row>
    <row r="38" spans="2:6">
      <c r="C38" s="2" t="s">
        <v>43</v>
      </c>
    </row>
    <row r="39" spans="2:6">
      <c r="C39" s="2" t="s">
        <v>44</v>
      </c>
    </row>
    <row r="41" spans="2:6">
      <c r="B41" s="11" t="s">
        <v>45</v>
      </c>
      <c r="C41" s="11" t="s">
        <v>46</v>
      </c>
      <c r="D41" s="11" t="s">
        <v>47</v>
      </c>
      <c r="E41" s="11" t="s">
        <v>48</v>
      </c>
      <c r="F41" s="11" t="s">
        <v>49</v>
      </c>
    </row>
    <row r="42" spans="2:6">
      <c r="B42" s="12" t="s">
        <v>50</v>
      </c>
      <c r="C42" s="13">
        <v>383354838.70967764</v>
      </c>
      <c r="D42" s="13">
        <v>5000000</v>
      </c>
      <c r="E42" s="13">
        <v>31000000</v>
      </c>
      <c r="F42" s="13">
        <f>C42+D42+E42</f>
        <v>419354838.70967764</v>
      </c>
    </row>
    <row r="43" spans="2:6">
      <c r="E43" s="2" t="s">
        <v>51</v>
      </c>
      <c r="F43" s="8">
        <f>F42*7%</f>
        <v>29354838.709677439</v>
      </c>
    </row>
    <row r="44" spans="2:6">
      <c r="E44" s="2" t="s">
        <v>40</v>
      </c>
      <c r="F44" s="8">
        <f>(F42-F43-240000000)*10%</f>
        <v>15000000.000000019</v>
      </c>
    </row>
    <row r="45" spans="2:6">
      <c r="E45" s="2" t="s">
        <v>52</v>
      </c>
      <c r="F45" s="8">
        <f>F42-F43-F44</f>
        <v>375000000.00000018</v>
      </c>
    </row>
    <row r="46" spans="2:6">
      <c r="E46" s="2" t="s">
        <v>53</v>
      </c>
      <c r="F46" s="2">
        <v>16</v>
      </c>
    </row>
    <row r="47" spans="2:6">
      <c r="E47" s="2" t="s">
        <v>54</v>
      </c>
      <c r="F47" s="7">
        <f>F45*F46</f>
        <v>6000000000.0000029</v>
      </c>
    </row>
    <row r="48" spans="2:6">
      <c r="E48" s="2" t="s">
        <v>55</v>
      </c>
      <c r="F48" s="7">
        <f>F42</f>
        <v>419354838.70967764</v>
      </c>
    </row>
    <row r="49" spans="2:6">
      <c r="E49" s="2" t="s">
        <v>56</v>
      </c>
      <c r="F49" s="7">
        <f>F42*23%*16</f>
        <v>1543225806.4516137</v>
      </c>
    </row>
    <row r="50" spans="2:6">
      <c r="E50" s="2" t="s">
        <v>57</v>
      </c>
      <c r="F50" s="7">
        <f>F47+F48+F49</f>
        <v>7962580645.161294</v>
      </c>
    </row>
    <row r="52" spans="2:6">
      <c r="B52" s="2" t="s">
        <v>58</v>
      </c>
      <c r="C52" s="2">
        <v>100000000</v>
      </c>
    </row>
    <row r="53" spans="2:6">
      <c r="B53" s="2" t="s">
        <v>59</v>
      </c>
      <c r="C53" s="5">
        <v>0.2</v>
      </c>
    </row>
    <row r="54" spans="2:6">
      <c r="B54" s="2" t="s">
        <v>60</v>
      </c>
      <c r="C54" s="2">
        <v>36</v>
      </c>
    </row>
    <row r="56" spans="2:6">
      <c r="B56" s="10">
        <f>PMT(C53/12,C54,-C52)</f>
        <v>3716358.3359740451</v>
      </c>
      <c r="C56" s="14">
        <v>0.18</v>
      </c>
      <c r="D56" s="14">
        <v>0.2</v>
      </c>
      <c r="E56" s="14">
        <v>0.22</v>
      </c>
      <c r="F56" s="14">
        <v>0.24</v>
      </c>
    </row>
    <row r="57" spans="2:6">
      <c r="B57" s="11">
        <v>12</v>
      </c>
      <c r="C57" s="10">
        <f t="dataTable" ref="C57:F61" dt2D="1" dtr="1" r1="C53" r2="C54"/>
        <v>9167999.2906228937</v>
      </c>
      <c r="D57" s="10">
        <v>9263450.5897080023</v>
      </c>
      <c r="E57" s="10">
        <v>9359437.964208575</v>
      </c>
      <c r="F57" s="10">
        <v>9455959.6622951478</v>
      </c>
    </row>
    <row r="58" spans="2:6">
      <c r="B58" s="11">
        <v>24</v>
      </c>
      <c r="C58" s="10">
        <v>4992410.1969508724</v>
      </c>
      <c r="D58" s="10">
        <v>5089580.2643238893</v>
      </c>
      <c r="E58" s="10">
        <v>5187815.4647735748</v>
      </c>
      <c r="F58" s="10">
        <v>5287109.7253249893</v>
      </c>
    </row>
    <row r="59" spans="2:6">
      <c r="B59" s="11">
        <v>36</v>
      </c>
      <c r="C59" s="10">
        <v>3615239.553591684</v>
      </c>
      <c r="D59" s="15">
        <v>3716358.3359740451</v>
      </c>
      <c r="E59" s="10">
        <v>3819045.3178109494</v>
      </c>
      <c r="F59" s="10">
        <v>3923285.2597798151</v>
      </c>
    </row>
    <row r="60" spans="2:6">
      <c r="B60" s="11">
        <v>48</v>
      </c>
      <c r="C60" s="10">
        <v>2937499.9608162208</v>
      </c>
      <c r="D60" s="10">
        <v>3043036.2343857992</v>
      </c>
      <c r="E60" s="10">
        <v>3150607.783609956</v>
      </c>
      <c r="F60" s="10">
        <v>3260183.554726609</v>
      </c>
    </row>
    <row r="61" spans="2:6">
      <c r="B61" s="11">
        <v>60</v>
      </c>
      <c r="C61" s="10">
        <v>2539342.7427109084</v>
      </c>
      <c r="D61" s="10">
        <v>2649388.371498609</v>
      </c>
      <c r="E61" s="10">
        <v>2761891.2035359791</v>
      </c>
      <c r="F61" s="10">
        <v>2876796.582580633</v>
      </c>
    </row>
    <row r="66" spans="2:3">
      <c r="B66" s="2" t="s">
        <v>29</v>
      </c>
      <c r="C66" s="6">
        <v>466.66666666666703</v>
      </c>
    </row>
    <row r="67" spans="2:3">
      <c r="B67" s="2" t="s">
        <v>30</v>
      </c>
      <c r="C67" s="7">
        <v>200000</v>
      </c>
    </row>
    <row r="68" spans="2:3">
      <c r="B68" s="2" t="s">
        <v>31</v>
      </c>
      <c r="C68" s="7">
        <v>150000</v>
      </c>
    </row>
    <row r="69" spans="2:3">
      <c r="B69" s="2" t="s">
        <v>32</v>
      </c>
      <c r="C69" s="7">
        <v>10000000</v>
      </c>
    </row>
    <row r="71" spans="2:3">
      <c r="B71" s="2" t="s">
        <v>11</v>
      </c>
      <c r="C71" s="7">
        <f>C66*C67</f>
        <v>93333333.333333403</v>
      </c>
    </row>
    <row r="72" spans="2:3">
      <c r="B72" s="2" t="s">
        <v>34</v>
      </c>
      <c r="C72" s="7">
        <f>C66*C68</f>
        <v>70000000.00000006</v>
      </c>
    </row>
    <row r="73" spans="2:3">
      <c r="B73" s="2" t="s">
        <v>36</v>
      </c>
      <c r="C73" s="7">
        <f>C69</f>
        <v>10000000</v>
      </c>
    </row>
    <row r="74" spans="2:3">
      <c r="B74" s="9" t="s">
        <v>38</v>
      </c>
      <c r="C74" s="10">
        <f>C71-C72-C73</f>
        <v>13333333.333333343</v>
      </c>
    </row>
    <row r="75" spans="2:3">
      <c r="B75" s="2" t="s">
        <v>40</v>
      </c>
      <c r="C75" s="7">
        <f>IF(C74&gt;0,C74*25%,0)</f>
        <v>3333333.3333333358</v>
      </c>
    </row>
    <row r="76" spans="2:3">
      <c r="B76" s="9" t="s">
        <v>37</v>
      </c>
      <c r="C76" s="10">
        <f>C74-C75</f>
        <v>10000000.000000007</v>
      </c>
    </row>
  </sheetData>
  <scenarios current="0" sqref="C71 C72 C73 C74 C75 C76">
    <scenario name="حداکثر تعداد فروش" locked="1" count="1" user="Mahdi Moghadasi" comment="Created by Mahdi Moghadasi on 2025/10/26">
      <inputCells r="C66" val="550"/>
    </scenario>
    <scenario name="حداکثر فی فروش" locked="1" count="1" user="Mahdi Moghadasi" comment="Created by Mahdi Moghadasi on 2025/10/26">
      <inputCells r="C67" val="220000" numFmtId="41"/>
    </scenario>
    <scenario name="حداقل فی فروش" locked="1" count="1" user="Mahdi Moghadasi" comment="Created by Mahdi Moghadasi on 2025/10/26">
      <inputCells r="C67" val="180000" numFmtId="41"/>
    </scenario>
    <scenario name="حداکثر متغیر هر واحد" locked="1" count="1" user="Mahdi Moghadasi" comment="Created by Mahdi Moghadasi on 2025/10/26">
      <inputCells r="C68" val="190000" numFmtId="41"/>
    </scenario>
  </scenarios>
  <mergeCells count="1">
    <mergeCell ref="A1:E1"/>
  </mergeCells>
  <pageMargins left="0.7" right="0.7" top="0.75" bottom="0.75" header="0.3" footer="0.3"/>
  <pageSetup orientation="portrait" r:id="rId1"/>
  <headerFooter>
    <oddFooter>&amp;C&amp;"B Zar,Regular"صفحه &amp;P از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5</vt:lpstr>
      <vt:lpstr>'5'!Print_Titles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Mahdi Moghadasi</dc:creator>
  <cp:lastModifiedBy>Mahdi Moghadasi</cp:lastModifiedBy>
  <dcterms:created xsi:type="dcterms:W3CDTF">2025-10-26T19:15:01Z</dcterms:created>
  <dcterms:modified xsi:type="dcterms:W3CDTF">2025-10-26T19:15:20Z</dcterms:modified>
</cp:coreProperties>
</file>