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00-Teaching\00-Me\00-offlines\01-Tahlil dade\bache ha\"/>
    </mc:Choice>
  </mc:AlternateContent>
  <xr:revisionPtr revIDLastSave="0" documentId="13_ncr:1_{6B516729-7B10-4B65-91CA-FF26252FEFEC}" xr6:coauthVersionLast="47" xr6:coauthVersionMax="47" xr10:uidLastSave="{00000000-0000-0000-0000-000000000000}"/>
  <bookViews>
    <workbookView xWindow="-120" yWindow="-120" windowWidth="29040" windowHeight="15720" activeTab="1" xr2:uid="{B9DD1B9C-EDF5-42DA-8586-AC3FFA9CB0C4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2" l="1"/>
  <c r="D27" i="2"/>
  <c r="D25" i="2"/>
  <c r="D23" i="2"/>
  <c r="E15" i="2"/>
  <c r="D13" i="2"/>
  <c r="D12" i="2"/>
  <c r="J13" i="2"/>
  <c r="J12" i="2"/>
  <c r="J11" i="2"/>
  <c r="D8" i="2"/>
  <c r="E8" i="2"/>
  <c r="C8" i="2"/>
  <c r="B15" i="1"/>
  <c r="B16" i="1"/>
  <c r="B17" i="1"/>
  <c r="B14" i="1"/>
  <c r="B13" i="1"/>
  <c r="D16" i="2" l="1"/>
  <c r="D17" i="2" s="1"/>
  <c r="C13" i="1"/>
  <c r="J6" i="1"/>
  <c r="C15" i="1"/>
  <c r="C16" i="1"/>
  <c r="C17" i="1"/>
  <c r="C14" i="1"/>
  <c r="A13" i="1" a="1"/>
  <c r="A15" i="1" a="1"/>
  <c r="A16" i="1" a="1"/>
  <c r="A17" i="1" a="1"/>
  <c r="A14" i="1" a="1"/>
  <c r="I7" i="1" l="1"/>
  <c r="J7" i="1" s="1"/>
  <c r="A14" i="1"/>
  <c r="A17" i="1"/>
  <c r="A16" i="1"/>
  <c r="A15" i="1"/>
  <c r="A13" i="1"/>
  <c r="E17" i="1" s="1"/>
  <c r="E18" i="1" s="1"/>
  <c r="C11" i="1"/>
  <c r="I10" i="1"/>
  <c r="I9" i="1"/>
  <c r="I8" i="1"/>
  <c r="H10" i="1" l="1"/>
  <c r="D10" i="1"/>
  <c r="E10" i="1" s="1"/>
  <c r="D9" i="1"/>
  <c r="E9" i="1" s="1"/>
  <c r="H9" i="1"/>
  <c r="H8" i="1"/>
  <c r="D8" i="1"/>
  <c r="E8" i="1" s="1"/>
  <c r="H7" i="1"/>
  <c r="I11" i="1"/>
  <c r="D7" i="1"/>
  <c r="H11" i="1" l="1"/>
  <c r="E7" i="1"/>
  <c r="E11" i="1" s="1"/>
  <c r="D11" i="1"/>
  <c r="I13" i="1"/>
  <c r="J8" i="1"/>
  <c r="J9" i="1" l="1"/>
  <c r="I12" i="1" l="1"/>
  <c r="J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<sst xmlns="http://schemas.openxmlformats.org/spreadsheetml/2006/main" count="48" uniqueCount="32">
  <si>
    <t>مبلغ وام</t>
  </si>
  <si>
    <t>نرخ تامین مالی</t>
  </si>
  <si>
    <t>تعداد اقساط</t>
  </si>
  <si>
    <t>شماره قسط</t>
  </si>
  <si>
    <t>مبلغ هر قسط</t>
  </si>
  <si>
    <t>اصل هر قسط</t>
  </si>
  <si>
    <t>فرع هر قسط</t>
  </si>
  <si>
    <t>تاریخ اخذ وام</t>
  </si>
  <si>
    <t>تاریخ سررسید</t>
  </si>
  <si>
    <t>تعداد روز گذشته</t>
  </si>
  <si>
    <t>بهره تا سررسید</t>
  </si>
  <si>
    <t>مبلغ اصل پرداختنی انباشته</t>
  </si>
  <si>
    <t>اصل باقیمانده</t>
  </si>
  <si>
    <t>تفاوت تاریخی اقساط</t>
  </si>
  <si>
    <t>1403/12/21</t>
  </si>
  <si>
    <t>1404/04/21</t>
  </si>
  <si>
    <t>1404/05/15</t>
  </si>
  <si>
    <t>1404/05/16</t>
  </si>
  <si>
    <t>ماشین</t>
  </si>
  <si>
    <t>خالص فروش</t>
  </si>
  <si>
    <t>ارزش افزوده</t>
  </si>
  <si>
    <t>تاریخ اعطا</t>
  </si>
  <si>
    <t>تاریخ قسط</t>
  </si>
  <si>
    <t>چقدر اصل</t>
  </si>
  <si>
    <t>چقدر فرع</t>
  </si>
  <si>
    <t>مبلغ قسط</t>
  </si>
  <si>
    <t>تسهیلات</t>
  </si>
  <si>
    <t>خرید دین</t>
  </si>
  <si>
    <t>کسر می شود</t>
  </si>
  <si>
    <t>بهره سنوات آتی</t>
  </si>
  <si>
    <t>خالص تسهیلات</t>
  </si>
  <si>
    <t>بهره معوق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</si>
</sst>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43" formatCode="_(* #,##0.00_);_(* \(#,##0.00\);_(* &quot;-&quot;??_);_(@_)"/>
  </numFmts>
  <fonts count="3">
    <font>
      <sz val="11"/>
      <color theme="1"/>
      <name val="B Nazanin"/>
      <family val="2"/>
    </font>
    <font>
      <sz val="11"/>
      <color theme="1"/>
      <name val="B Nazanin"/>
      <family val="2"/>
    </font>
    <font>
      <sz val="11"/>
      <color theme="1"/>
      <name val="B Zar"/>
      <charset val="17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41" fontId="2" fillId="0" borderId="0" xfId="1" applyFont="1"/>
    <xf numFmtId="9" fontId="2" fillId="0" borderId="0" xfId="0" applyNumberFormat="1" applyFont="1"/>
    <xf numFmtId="0" fontId="2" fillId="0" borderId="1" xfId="0" applyFont="1" applyBorder="1"/>
    <xf numFmtId="41" fontId="2" fillId="0" borderId="1" xfId="1" applyFont="1" applyBorder="1"/>
    <xf numFmtId="41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41" fontId="2" fillId="0" borderId="1" xfId="0" applyNumberFormat="1" applyFont="1" applyBorder="1"/>
    <xf numFmtId="10" fontId="2" fillId="0" borderId="0" xfId="2" applyNumberFormat="1" applyFont="1"/>
    <xf numFmtId="43" fontId="2" fillId="0" borderId="0" xfId="0" applyNumberFormat="1" applyFont="1"/>
    <xf numFmtId="41" fontId="0" fillId="0" borderId="0" xfId="0" applyNumberFormat="1"/>
    <xf numFmtId="41" fontId="0" fillId="0" borderId="0" xfId="1" applyFont="1"/>
    <xf numFmtId="9" fontId="0" fillId="0" borderId="0" xfId="0" applyNumberFormat="1"/>
    <xf numFmtId="43" fontId="0" fillId="0" borderId="0" xfId="0" applyNumberFormat="1"/>
  </cellXfs>
  <cellStyles count="3">
    <cellStyle name="Comma [0]" xfId="1" builtin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Persian%20Function%20For%20EXCEL.xla" TargetMode="External"/><Relationship Id="rId1" Type="http://schemas.openxmlformats.org/officeDocument/2006/relationships/externalLinkPath" Target="file:///C:\Persian%20Function%20For%20EXCEL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definedNames>
      <definedName name="J_GregorianDate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C5DBC-7CCE-4BBF-840E-E1B094DE372E}">
  <dimension ref="A1:J18"/>
  <sheetViews>
    <sheetView rightToLeft="1" topLeftCell="A4" zoomScale="200" zoomScaleNormal="200" workbookViewId="0">
      <selection activeCell="F7" sqref="F7:G10"/>
    </sheetView>
  </sheetViews>
  <sheetFormatPr defaultRowHeight="19.5"/>
  <cols>
    <col min="1" max="1" width="8.875" style="1" customWidth="1"/>
    <col min="2" max="2" width="12.875" style="1" customWidth="1"/>
    <col min="3" max="4" width="13.25" style="1" bestFit="1" customWidth="1"/>
    <col min="5" max="5" width="13.375" style="1" bestFit="1" customWidth="1"/>
    <col min="6" max="6" width="7.125" style="1" customWidth="1"/>
    <col min="7" max="7" width="6.75" style="1" customWidth="1"/>
    <col min="8" max="8" width="14.375" style="1" bestFit="1" customWidth="1"/>
    <col min="9" max="9" width="13.625" style="1" bestFit="1" customWidth="1"/>
    <col min="10" max="10" width="12.375" style="1" bestFit="1" customWidth="1"/>
    <col min="11" max="16384" width="9" style="1"/>
  </cols>
  <sheetData>
    <row r="1" spans="1:10">
      <c r="A1" s="1" t="s">
        <v>0</v>
      </c>
      <c r="C1" s="2">
        <v>460625039865</v>
      </c>
    </row>
    <row r="2" spans="1:10">
      <c r="A2" s="1" t="s">
        <v>1</v>
      </c>
      <c r="C2" s="3">
        <v>0.23</v>
      </c>
    </row>
    <row r="3" spans="1:10">
      <c r="A3" s="1" t="s">
        <v>2</v>
      </c>
      <c r="C3" s="1">
        <v>4</v>
      </c>
      <c r="F3" s="6"/>
      <c r="G3" s="6"/>
      <c r="H3" s="6"/>
      <c r="I3" s="10"/>
    </row>
    <row r="4" spans="1:10">
      <c r="A4" s="1" t="s">
        <v>7</v>
      </c>
      <c r="B4" s="1" t="s">
        <v>14</v>
      </c>
      <c r="F4" s="6"/>
    </row>
    <row r="5" spans="1:10" ht="58.5">
      <c r="A5" s="4" t="s">
        <v>3</v>
      </c>
      <c r="B5" s="4" t="s">
        <v>8</v>
      </c>
      <c r="C5" s="4" t="s">
        <v>4</v>
      </c>
      <c r="D5" s="4" t="s">
        <v>5</v>
      </c>
      <c r="E5" s="4" t="s">
        <v>6</v>
      </c>
      <c r="F5" s="7" t="s">
        <v>9</v>
      </c>
      <c r="G5" s="7" t="s">
        <v>13</v>
      </c>
      <c r="H5" s="7" t="s">
        <v>10</v>
      </c>
      <c r="I5" s="7" t="s">
        <v>11</v>
      </c>
      <c r="J5" s="7" t="s">
        <v>12</v>
      </c>
    </row>
    <row r="6" spans="1:10">
      <c r="A6" s="4"/>
      <c r="B6" s="4"/>
      <c r="C6" s="4"/>
      <c r="D6" s="4"/>
      <c r="E6" s="4"/>
      <c r="F6" s="4"/>
      <c r="G6" s="4"/>
      <c r="H6" s="4"/>
      <c r="I6" s="4">
        <v>0</v>
      </c>
      <c r="J6" s="8">
        <f>$C$1-I6</f>
        <v>460625039865</v>
      </c>
    </row>
    <row r="7" spans="1:10">
      <c r="A7" s="4">
        <v>1</v>
      </c>
      <c r="B7" s="4" t="s">
        <v>15</v>
      </c>
      <c r="C7" s="5">
        <v>125000000000</v>
      </c>
      <c r="D7" s="5">
        <f>I7</f>
        <v>116008543314.09392</v>
      </c>
      <c r="E7" s="5">
        <f>C7-D7</f>
        <v>8991456685.9060822</v>
      </c>
      <c r="F7" s="4">
        <v>123</v>
      </c>
      <c r="G7" s="4">
        <v>123</v>
      </c>
      <c r="H7" s="5">
        <f>I7*$C$2/365*F7</f>
        <v>8991456685.9060745</v>
      </c>
      <c r="I7" s="5">
        <f>C7/(1+($C$2/365*F7))</f>
        <v>116008543314.09392</v>
      </c>
      <c r="J7" s="5">
        <f>J6-I7</f>
        <v>344616496550.90607</v>
      </c>
    </row>
    <row r="8" spans="1:10">
      <c r="A8" s="4">
        <v>2</v>
      </c>
      <c r="B8" s="4" t="s">
        <v>15</v>
      </c>
      <c r="C8" s="5">
        <v>125000000000</v>
      </c>
      <c r="D8" s="5">
        <f t="shared" ref="D8:D10" si="0">I8</f>
        <v>116008543314.09392</v>
      </c>
      <c r="E8" s="5">
        <f t="shared" ref="E8:E10" si="1">C8-D8</f>
        <v>8991456685.9060822</v>
      </c>
      <c r="F8" s="4">
        <v>123</v>
      </c>
      <c r="G8" s="4">
        <v>0</v>
      </c>
      <c r="H8" s="5">
        <f t="shared" ref="H8:H10" si="2">I8*$C$2/365*F8</f>
        <v>8991456685.9060745</v>
      </c>
      <c r="I8" s="5">
        <f>C8/(1+($C$2/365*F8))</f>
        <v>116008543314.09392</v>
      </c>
      <c r="J8" s="5">
        <f>J7-I8</f>
        <v>228607953236.81213</v>
      </c>
    </row>
    <row r="9" spans="1:10">
      <c r="A9" s="4">
        <v>3</v>
      </c>
      <c r="B9" s="4" t="s">
        <v>16</v>
      </c>
      <c r="C9" s="5">
        <v>125000000000</v>
      </c>
      <c r="D9" s="5">
        <f t="shared" si="0"/>
        <v>114336908580.59343</v>
      </c>
      <c r="E9" s="5">
        <f t="shared" si="1"/>
        <v>10663091419.40657</v>
      </c>
      <c r="F9" s="4">
        <v>148</v>
      </c>
      <c r="G9" s="4">
        <v>25</v>
      </c>
      <c r="H9" s="5">
        <f t="shared" si="2"/>
        <v>10663091419.406576</v>
      </c>
      <c r="I9" s="5">
        <f>C9/(1+($C$2/365*F9))</f>
        <v>114336908580.59343</v>
      </c>
      <c r="J9" s="5">
        <f>J8-I9</f>
        <v>114271044656.2187</v>
      </c>
    </row>
    <row r="10" spans="1:10">
      <c r="A10" s="4">
        <v>4</v>
      </c>
      <c r="B10" s="4" t="s">
        <v>17</v>
      </c>
      <c r="C10" s="5">
        <v>125000000000</v>
      </c>
      <c r="D10" s="5">
        <f t="shared" si="0"/>
        <v>114271044656.49812</v>
      </c>
      <c r="E10" s="5">
        <f t="shared" si="1"/>
        <v>10728955343.501877</v>
      </c>
      <c r="F10" s="4">
        <v>149</v>
      </c>
      <c r="G10" s="4">
        <v>1</v>
      </c>
      <c r="H10" s="5">
        <f t="shared" si="2"/>
        <v>10728955343.501892</v>
      </c>
      <c r="I10" s="5">
        <f>C10/(1+($C$2/365*F10))</f>
        <v>114271044656.49812</v>
      </c>
      <c r="J10" s="5">
        <f>J9-I10</f>
        <v>-0.2794189453125</v>
      </c>
    </row>
    <row r="11" spans="1:10">
      <c r="C11" s="2">
        <f>SUM(C7:C10)</f>
        <v>500000000000</v>
      </c>
      <c r="D11" s="2">
        <f t="shared" ref="D11:E11" si="3">SUM(D7:D10)</f>
        <v>460625039865.27936</v>
      </c>
      <c r="E11" s="2">
        <f t="shared" si="3"/>
        <v>39374960134.720612</v>
      </c>
      <c r="H11" s="6">
        <f>SUM(H7:H10)</f>
        <v>39374960134.720619</v>
      </c>
      <c r="I11" s="6">
        <f>SUM(I7:I10)</f>
        <v>460625039865.27936</v>
      </c>
    </row>
    <row r="12" spans="1:10">
      <c r="I12" s="6">
        <f>I11-C1</f>
        <v>0.27935791015625</v>
      </c>
    </row>
    <row r="13" spans="1:10">
      <c r="A13" s="1" t="str" cm="1">
        <f t="array" ref="A13">[1]!J_GregorianDate(B13,1)</f>
        <v>2025/03/11</v>
      </c>
      <c r="B13" s="1" t="str">
        <f>B4</f>
        <v>1403/12/21</v>
      </c>
      <c r="C13" s="6">
        <f>-C1</f>
        <v>-460625039865</v>
      </c>
      <c r="I13" s="6">
        <f>I11+H11</f>
        <v>500000000000</v>
      </c>
    </row>
    <row r="14" spans="1:10">
      <c r="A14" s="1" t="str" cm="1">
        <f t="array" ref="A14">[1]!J_GregorianDate(B14,1)</f>
        <v>2025/07/12</v>
      </c>
      <c r="B14" s="4" t="str">
        <f>B7</f>
        <v>1404/04/21</v>
      </c>
      <c r="C14" s="6">
        <f>C7</f>
        <v>125000000000</v>
      </c>
      <c r="F14" s="3"/>
      <c r="G14" s="6"/>
    </row>
    <row r="15" spans="1:10">
      <c r="A15" s="1" t="str" cm="1">
        <f t="array" ref="A15">[1]!J_GregorianDate(B15,1)</f>
        <v>2025/07/12</v>
      </c>
      <c r="B15" s="4" t="str">
        <f t="shared" ref="B15:B17" si="4">B8</f>
        <v>1404/04/21</v>
      </c>
      <c r="C15" s="6">
        <f t="shared" ref="C15:C17" si="5">C8</f>
        <v>125000000000</v>
      </c>
      <c r="F15" s="10"/>
    </row>
    <row r="16" spans="1:10">
      <c r="A16" s="1" t="str" cm="1">
        <f t="array" ref="A16">[1]!J_GregorianDate(B16,1)</f>
        <v>2025/08/06</v>
      </c>
      <c r="B16" s="4" t="str">
        <f t="shared" si="4"/>
        <v>1404/05/15</v>
      </c>
      <c r="C16" s="6">
        <f t="shared" si="5"/>
        <v>125000000000</v>
      </c>
      <c r="H16" s="6"/>
    </row>
    <row r="17" spans="1:8">
      <c r="A17" s="1" t="str" cm="1">
        <f t="array" ref="A17">[1]!J_GregorianDate(B17,1)</f>
        <v>2025/08/07</v>
      </c>
      <c r="B17" s="4" t="str">
        <f t="shared" si="4"/>
        <v>1404/05/16</v>
      </c>
      <c r="C17" s="6">
        <f t="shared" si="5"/>
        <v>125000000000</v>
      </c>
      <c r="E17" s="1">
        <f>XIRR(C13:C17,A13:A17)</f>
        <v>0.24685276150703431</v>
      </c>
      <c r="H17" s="10"/>
    </row>
    <row r="18" spans="1:8">
      <c r="E18" s="9">
        <f>NOMINAL(E17,12)</f>
        <v>0.22266316877747361</v>
      </c>
      <c r="H18" s="1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D4875-FE26-4E91-BF71-454598FFD27D}">
  <dimension ref="A2:K28"/>
  <sheetViews>
    <sheetView rightToLeft="1" tabSelected="1" zoomScale="160" zoomScaleNormal="160" workbookViewId="0">
      <selection activeCell="D16" sqref="D16"/>
    </sheetView>
  </sheetViews>
  <sheetFormatPr defaultRowHeight="14.25"/>
  <cols>
    <col min="3" max="3" width="15.75" bestFit="1" customWidth="1"/>
    <col min="4" max="5" width="18.375" bestFit="1" customWidth="1"/>
    <col min="10" max="10" width="16.25" bestFit="1" customWidth="1"/>
  </cols>
  <sheetData>
    <row r="2" spans="1:11" ht="19.5">
      <c r="A2" s="4" t="s">
        <v>3</v>
      </c>
      <c r="B2" s="4" t="s">
        <v>8</v>
      </c>
      <c r="C2" s="4" t="s">
        <v>4</v>
      </c>
      <c r="D2" s="4" t="s">
        <v>5</v>
      </c>
      <c r="E2" s="4" t="s">
        <v>6</v>
      </c>
      <c r="H2" s="1" t="s">
        <v>0</v>
      </c>
      <c r="I2" s="1"/>
      <c r="J2" s="2">
        <v>460625039865</v>
      </c>
    </row>
    <row r="3" spans="1:11" ht="19.5">
      <c r="A3" s="4"/>
      <c r="B3" s="4"/>
      <c r="C3" s="4"/>
      <c r="D3" s="4"/>
      <c r="E3" s="4"/>
      <c r="H3" s="1" t="s">
        <v>1</v>
      </c>
      <c r="I3" s="1"/>
      <c r="J3" s="3">
        <v>0.23</v>
      </c>
    </row>
    <row r="4" spans="1:11" ht="19.5">
      <c r="A4" s="4">
        <v>1</v>
      </c>
      <c r="B4" s="4" t="s">
        <v>15</v>
      </c>
      <c r="C4" s="5">
        <v>125000000000</v>
      </c>
      <c r="D4" s="5">
        <v>116008543314.09392</v>
      </c>
      <c r="E4" s="5">
        <v>8991456685.9060822</v>
      </c>
      <c r="H4" s="1" t="s">
        <v>2</v>
      </c>
      <c r="I4" s="1"/>
      <c r="J4" s="1">
        <v>4</v>
      </c>
    </row>
    <row r="5" spans="1:11" ht="19.5">
      <c r="A5" s="4">
        <v>2</v>
      </c>
      <c r="B5" s="4" t="s">
        <v>15</v>
      </c>
      <c r="C5" s="5">
        <v>125000000000</v>
      </c>
      <c r="D5" s="5">
        <v>116008543314.09392</v>
      </c>
      <c r="E5" s="5">
        <v>8991456685.9060822</v>
      </c>
      <c r="H5" s="1" t="s">
        <v>7</v>
      </c>
      <c r="J5" s="1" t="s">
        <v>14</v>
      </c>
    </row>
    <row r="6" spans="1:11" ht="19.5">
      <c r="A6" s="4">
        <v>3</v>
      </c>
      <c r="B6" s="4" t="s">
        <v>16</v>
      </c>
      <c r="C6" s="5">
        <v>125000000000</v>
      </c>
      <c r="D6" s="5">
        <v>114336908580.59343</v>
      </c>
      <c r="E6" s="5">
        <v>10663091419.40657</v>
      </c>
    </row>
    <row r="7" spans="1:11" ht="19.5">
      <c r="A7" s="4">
        <v>4</v>
      </c>
      <c r="B7" s="4" t="s">
        <v>17</v>
      </c>
      <c r="C7" s="5">
        <v>125000000000</v>
      </c>
      <c r="D7" s="5">
        <v>114271044656.49812</v>
      </c>
      <c r="E7" s="5">
        <v>10728955343.501877</v>
      </c>
    </row>
    <row r="8" spans="1:11">
      <c r="C8" s="11">
        <f>SUM(C4:C7)</f>
        <v>500000000000</v>
      </c>
      <c r="D8" s="11">
        <f t="shared" ref="D8:E8" si="0">SUM(D4:D7)</f>
        <v>460625039865.27936</v>
      </c>
      <c r="E8" s="11">
        <f t="shared" si="0"/>
        <v>39374960134.720612</v>
      </c>
    </row>
    <row r="10" spans="1:11">
      <c r="H10" t="s">
        <v>18</v>
      </c>
      <c r="J10" s="12">
        <v>2000000000</v>
      </c>
      <c r="K10" s="13">
        <v>1.1000000000000001</v>
      </c>
    </row>
    <row r="11" spans="1:11">
      <c r="H11" t="s">
        <v>19</v>
      </c>
      <c r="J11" s="12">
        <f>J10/110%</f>
        <v>1818181818.181818</v>
      </c>
    </row>
    <row r="12" spans="1:11">
      <c r="C12" t="s">
        <v>21</v>
      </c>
      <c r="D12" t="str">
        <f>J5</f>
        <v>1403/12/21</v>
      </c>
      <c r="H12" t="s">
        <v>20</v>
      </c>
      <c r="J12" s="12">
        <f>J11*10%</f>
        <v>181818181.81818181</v>
      </c>
    </row>
    <row r="13" spans="1:11">
      <c r="C13" t="s">
        <v>22</v>
      </c>
      <c r="D13" t="str">
        <f>B4</f>
        <v>1404/04/21</v>
      </c>
      <c r="J13" s="12">
        <f>SUM(J11:J12)</f>
        <v>1999999999.9999998</v>
      </c>
    </row>
    <row r="14" spans="1:11">
      <c r="C14" t="s">
        <v>9</v>
      </c>
      <c r="D14">
        <v>123</v>
      </c>
    </row>
    <row r="15" spans="1:11">
      <c r="E15" s="14">
        <f>C4/123%</f>
        <v>101626016260.1626</v>
      </c>
    </row>
    <row r="16" spans="1:11">
      <c r="C16" t="s">
        <v>23</v>
      </c>
      <c r="D16" s="12">
        <f>C4/(1+(J3/365*D14))</f>
        <v>116008543314.09392</v>
      </c>
    </row>
    <row r="17" spans="3:4">
      <c r="C17" t="s">
        <v>24</v>
      </c>
      <c r="D17" s="14">
        <f>D16*J3/365*D14</f>
        <v>8991456685.9060745</v>
      </c>
    </row>
    <row r="18" spans="3:4">
      <c r="C18" t="s">
        <v>25</v>
      </c>
    </row>
    <row r="21" spans="3:4">
      <c r="C21" t="s">
        <v>26</v>
      </c>
    </row>
    <row r="23" spans="3:4">
      <c r="C23" t="s">
        <v>27</v>
      </c>
      <c r="D23" s="11">
        <f>C8</f>
        <v>500000000000</v>
      </c>
    </row>
    <row r="24" spans="3:4">
      <c r="C24" t="s">
        <v>28</v>
      </c>
    </row>
    <row r="25" spans="3:4">
      <c r="C25" t="s">
        <v>29</v>
      </c>
      <c r="D25" s="11">
        <f>E8</f>
        <v>39374960134.720612</v>
      </c>
    </row>
    <row r="27" spans="3:4">
      <c r="C27" t="s">
        <v>30</v>
      </c>
      <c r="D27" s="11">
        <f>D23-D25</f>
        <v>460625039865.27942</v>
      </c>
    </row>
    <row r="28" spans="3:4">
      <c r="C28" t="s">
        <v>31</v>
      </c>
      <c r="D28" s="12">
        <f>D27*0.23/365*9</f>
        <v>2612311869.9208999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Mahdi Moghadasi</dc:creator>
  <cp:lastModifiedBy>Mahdi Moghadasi</cp:lastModifiedBy>
  <dcterms:created xsi:type="dcterms:W3CDTF">2025-04-01T10:29:23Z</dcterms:created>
  <dcterms:modified xsi:type="dcterms:W3CDTF">2025-09-01T17:36:45Z</dcterms:modified>
</cp:coreProperties>
</file>