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-Teaching\00-Me\00-offlines\11-payroll\Clips\nemouneh Payrol\"/>
    </mc:Choice>
  </mc:AlternateContent>
  <xr:revisionPtr revIDLastSave="0" documentId="8_{A8B7FD7E-573D-4322-8AA5-32FA439F3D38}" xr6:coauthVersionLast="47" xr6:coauthVersionMax="47" xr10:uidLastSave="{00000000-0000-0000-0000-000000000000}"/>
  <bookViews>
    <workbookView xWindow="-120" yWindow="-120" windowWidth="29040" windowHeight="15720" xr2:uid="{F1DECC0D-0AF7-4648-977B-9D307E4C94C6}"/>
  </bookViews>
  <sheets>
    <sheet name="حقوق و دستمزد نمونه آموزشی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2" l="1"/>
  <c r="T7" i="2"/>
  <c r="T8" i="2"/>
  <c r="T9" i="2"/>
  <c r="T10" i="2"/>
  <c r="T11" i="2"/>
  <c r="T12" i="2"/>
  <c r="T13" i="2"/>
  <c r="T14" i="2"/>
  <c r="T15" i="2"/>
  <c r="T16" i="2"/>
  <c r="T17" i="2"/>
  <c r="T5" i="2"/>
  <c r="S6" i="2"/>
  <c r="S7" i="2"/>
  <c r="S8" i="2"/>
  <c r="S9" i="2"/>
  <c r="S10" i="2"/>
  <c r="S11" i="2"/>
  <c r="S12" i="2"/>
  <c r="S13" i="2"/>
  <c r="S14" i="2"/>
  <c r="S15" i="2"/>
  <c r="S16" i="2"/>
  <c r="S17" i="2"/>
  <c r="S5" i="2"/>
  <c r="H18" i="2"/>
  <c r="P6" i="2"/>
  <c r="P7" i="2"/>
  <c r="P8" i="2"/>
  <c r="P9" i="2"/>
  <c r="P10" i="2"/>
  <c r="P11" i="2"/>
  <c r="P12" i="2"/>
  <c r="P13" i="2"/>
  <c r="P14" i="2"/>
  <c r="P15" i="2"/>
  <c r="P16" i="2"/>
  <c r="P17" i="2"/>
  <c r="P5" i="2"/>
  <c r="R18" i="2"/>
  <c r="Q18" i="2"/>
  <c r="N6" i="2"/>
  <c r="N7" i="2"/>
  <c r="N8" i="2"/>
  <c r="N9" i="2"/>
  <c r="N10" i="2"/>
  <c r="N11" i="2"/>
  <c r="N12" i="2"/>
  <c r="N13" i="2"/>
  <c r="N14" i="2"/>
  <c r="N15" i="2"/>
  <c r="N16" i="2"/>
  <c r="N17" i="2"/>
  <c r="N5" i="2"/>
  <c r="J18" i="2"/>
  <c r="K18" i="2"/>
  <c r="L18" i="2"/>
  <c r="M18" i="2"/>
  <c r="U5" i="2" l="1"/>
  <c r="U9" i="2"/>
  <c r="T18" i="2"/>
  <c r="N18" i="2"/>
  <c r="W18" i="2" l="1"/>
  <c r="I18" i="2"/>
  <c r="Y7" i="2"/>
  <c r="Y6" i="2"/>
  <c r="Y8" i="2"/>
  <c r="Y9" i="2"/>
  <c r="Y10" i="2"/>
  <c r="Y11" i="2"/>
  <c r="Y12" i="2"/>
  <c r="Y13" i="2"/>
  <c r="Y14" i="2"/>
  <c r="Y15" i="2"/>
  <c r="Y16" i="2"/>
  <c r="Y17" i="2"/>
  <c r="Y5" i="2"/>
  <c r="Z9" i="2" l="1"/>
  <c r="AA9" i="2" s="1"/>
  <c r="Z5" i="2"/>
  <c r="AA5" i="2" s="1"/>
  <c r="U17" i="2"/>
  <c r="U13" i="2"/>
  <c r="U10" i="2"/>
  <c r="U8" i="2"/>
  <c r="U7" i="2"/>
  <c r="U6" i="2"/>
  <c r="U16" i="2"/>
  <c r="U15" i="2"/>
  <c r="U14" i="2"/>
  <c r="U12" i="2"/>
  <c r="U11" i="2"/>
  <c r="Z16" i="2" l="1"/>
  <c r="AA16" i="2" s="1"/>
  <c r="Z15" i="2"/>
  <c r="AA15" i="2" s="1"/>
  <c r="Z6" i="2"/>
  <c r="AA6" i="2" s="1"/>
  <c r="Z7" i="2"/>
  <c r="AA7" i="2" s="1"/>
  <c r="Z8" i="2"/>
  <c r="AA8" i="2" s="1"/>
  <c r="Z10" i="2"/>
  <c r="AA10" i="2" s="1"/>
  <c r="Z13" i="2"/>
  <c r="AA13" i="2" s="1"/>
  <c r="Z17" i="2"/>
  <c r="AA17" i="2" s="1"/>
  <c r="Z11" i="2"/>
  <c r="AA11" i="2" s="1"/>
  <c r="Z12" i="2"/>
  <c r="AA12" i="2" s="1"/>
  <c r="Z14" i="2"/>
  <c r="AA14" i="2" s="1"/>
  <c r="E18" i="2"/>
  <c r="G18" i="2"/>
  <c r="X18" i="2"/>
  <c r="V18" i="2"/>
  <c r="U18" i="2" l="1"/>
  <c r="P18" i="2"/>
  <c r="Y18" i="2"/>
  <c r="S18" i="2" l="1"/>
  <c r="Z18" i="2" l="1"/>
</calcChain>
</file>

<file path=xl/sharedStrings.xml><?xml version="1.0" encoding="utf-8"?>
<sst xmlns="http://schemas.openxmlformats.org/spreadsheetml/2006/main" count="58" uniqueCount="48">
  <si>
    <t>روزهای کارکرد</t>
  </si>
  <si>
    <t>حق مسکن</t>
  </si>
  <si>
    <t>بن نقدی خواربار</t>
  </si>
  <si>
    <t>حق اولاد</t>
  </si>
  <si>
    <t xml:space="preserve">پایه سنوات </t>
  </si>
  <si>
    <t>جمع</t>
  </si>
  <si>
    <t>نام و نام خانوادگی</t>
  </si>
  <si>
    <t>ردیف</t>
  </si>
  <si>
    <t>حق تاهل</t>
  </si>
  <si>
    <t>تعداد فرزند</t>
  </si>
  <si>
    <t>حقوق و مزایای سال 1404</t>
  </si>
  <si>
    <t>جمع حقوق و مزایا 1405</t>
  </si>
  <si>
    <t>حقوق و مزایای سال 1405</t>
  </si>
  <si>
    <t>لیست محاسبه حقوق سال 1405</t>
  </si>
  <si>
    <t>ناخالص پرداختی</t>
  </si>
  <si>
    <t>سمت</t>
  </si>
  <si>
    <t>معامله گر</t>
  </si>
  <si>
    <t>خدماتی</t>
  </si>
  <si>
    <t>حسابدار</t>
  </si>
  <si>
    <t>منشی</t>
  </si>
  <si>
    <t>کارشناس نرم افزار</t>
  </si>
  <si>
    <t>افزایش مزد روزانه</t>
  </si>
  <si>
    <t xml:space="preserve">افزایش ثابت روزانه </t>
  </si>
  <si>
    <t>افزایش</t>
  </si>
  <si>
    <t>پایه سنوات</t>
  </si>
  <si>
    <t>دستمزد و سنوات ماهانه</t>
  </si>
  <si>
    <t>درصد افزایش</t>
  </si>
  <si>
    <t>وضعیت تاهل</t>
  </si>
  <si>
    <t>کارمند1</t>
  </si>
  <si>
    <t>کارمند2</t>
  </si>
  <si>
    <t>کارمند3</t>
  </si>
  <si>
    <t>کارمند4</t>
  </si>
  <si>
    <t>کارمند5</t>
  </si>
  <si>
    <t>کارمند6</t>
  </si>
  <si>
    <t>کارمند7</t>
  </si>
  <si>
    <t>کارمند8</t>
  </si>
  <si>
    <t>کارمند9</t>
  </si>
  <si>
    <t>کارمند10</t>
  </si>
  <si>
    <t>کارمند11</t>
  </si>
  <si>
    <t>کارمند12</t>
  </si>
  <si>
    <t>کارمند13</t>
  </si>
  <si>
    <t>کارشناس اداری</t>
  </si>
  <si>
    <t>مدیر مالی</t>
  </si>
  <si>
    <t>پشتیبانی</t>
  </si>
  <si>
    <t>مبلغ پایه سنوات 1405</t>
  </si>
  <si>
    <t>آکادمی آموزش تخصصی مهدی مقدسی</t>
  </si>
  <si>
    <t>مزد روزانه 1404</t>
  </si>
  <si>
    <t>مزد روزانه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</si>
</sst>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_-;\(#,###\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B Nazanin"/>
      <charset val="178"/>
    </font>
    <font>
      <sz val="12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164" fontId="5" fillId="0" borderId="10" xfId="1" applyNumberFormat="1" applyFont="1" applyFill="1" applyBorder="1" applyAlignment="1">
      <alignment horizontal="center" vertical="center"/>
    </xf>
    <xf numFmtId="164" fontId="5" fillId="0" borderId="11" xfId="1" applyNumberFormat="1" applyFont="1" applyFill="1" applyBorder="1" applyAlignment="1">
      <alignment horizontal="center" vertical="center"/>
    </xf>
    <xf numFmtId="165" fontId="0" fillId="0" borderId="0" xfId="1" applyNumberFormat="1" applyFont="1"/>
    <xf numFmtId="165" fontId="0" fillId="0" borderId="0" xfId="0" applyNumberFormat="1"/>
    <xf numFmtId="0" fontId="5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wrapText="1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64" fontId="4" fillId="0" borderId="10" xfId="1" applyNumberFormat="1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textRotation="90"/>
    </xf>
    <xf numFmtId="164" fontId="5" fillId="0" borderId="15" xfId="1" applyNumberFormat="1" applyFont="1" applyFill="1" applyBorder="1" applyAlignment="1">
      <alignment horizontal="center" vertical="center"/>
    </xf>
    <xf numFmtId="164" fontId="4" fillId="0" borderId="34" xfId="1" applyNumberFormat="1" applyFont="1" applyFill="1" applyBorder="1" applyAlignment="1">
      <alignment horizontal="center" vertical="center"/>
    </xf>
    <xf numFmtId="164" fontId="4" fillId="0" borderId="36" xfId="1" applyNumberFormat="1" applyFont="1" applyFill="1" applyBorder="1" applyAlignment="1">
      <alignment horizontal="center" vertical="center"/>
    </xf>
    <xf numFmtId="164" fontId="4" fillId="2" borderId="27" xfId="1" applyNumberFormat="1" applyFont="1" applyFill="1" applyBorder="1" applyAlignment="1">
      <alignment horizontal="center" vertical="center"/>
    </xf>
    <xf numFmtId="164" fontId="5" fillId="0" borderId="9" xfId="1" applyNumberFormat="1" applyFont="1" applyFill="1" applyBorder="1" applyAlignment="1">
      <alignment horizontal="center" vertical="center" shrinkToFit="1"/>
    </xf>
    <xf numFmtId="164" fontId="4" fillId="0" borderId="1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right" vertical="center" shrinkToFit="1"/>
    </xf>
    <xf numFmtId="164" fontId="0" fillId="0" borderId="0" xfId="0" applyNumberFormat="1"/>
    <xf numFmtId="0" fontId="4" fillId="0" borderId="39" xfId="0" applyFont="1" applyBorder="1" applyAlignment="1">
      <alignment horizontal="right" vertical="center" shrinkToFit="1"/>
    </xf>
    <xf numFmtId="0" fontId="4" fillId="0" borderId="40" xfId="0" applyFont="1" applyBorder="1" applyAlignment="1">
      <alignment horizontal="right" vertical="center" wrapText="1" shrinkToFit="1"/>
    </xf>
    <xf numFmtId="0" fontId="4" fillId="0" borderId="40" xfId="0" applyFont="1" applyBorder="1" applyAlignment="1">
      <alignment horizontal="right" vertical="center" shrinkToFit="1"/>
    </xf>
    <xf numFmtId="0" fontId="4" fillId="2" borderId="40" xfId="0" applyFont="1" applyFill="1" applyBorder="1" applyAlignment="1">
      <alignment horizontal="right" vertical="center" shrinkToFit="1"/>
    </xf>
    <xf numFmtId="0" fontId="4" fillId="0" borderId="41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 shrinkToFit="1"/>
    </xf>
    <xf numFmtId="0" fontId="4" fillId="2" borderId="27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164" fontId="4" fillId="0" borderId="15" xfId="1" applyNumberFormat="1" applyFont="1" applyFill="1" applyBorder="1" applyAlignment="1">
      <alignment horizontal="center" vertical="center"/>
    </xf>
    <xf numFmtId="164" fontId="4" fillId="0" borderId="32" xfId="1" applyNumberFormat="1" applyFont="1" applyFill="1" applyBorder="1" applyAlignment="1">
      <alignment horizontal="center" vertical="center"/>
    </xf>
    <xf numFmtId="9" fontId="4" fillId="0" borderId="43" xfId="1" applyNumberFormat="1" applyFont="1" applyFill="1" applyBorder="1" applyAlignment="1">
      <alignment horizontal="center" vertical="center"/>
    </xf>
    <xf numFmtId="9" fontId="4" fillId="0" borderId="9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textRotation="90"/>
    </xf>
    <xf numFmtId="0" fontId="4" fillId="4" borderId="14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textRotation="90"/>
    </xf>
    <xf numFmtId="0" fontId="4" fillId="4" borderId="3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textRotation="90"/>
    </xf>
    <xf numFmtId="0" fontId="4" fillId="4" borderId="35" xfId="0" applyFont="1" applyFill="1" applyBorder="1" applyAlignment="1">
      <alignment horizontal="center" vertical="center" textRotation="90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 readingOrder="2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wrapText="1" shrinkToFit="1"/>
    </xf>
    <xf numFmtId="0" fontId="4" fillId="0" borderId="36" xfId="0" applyFont="1" applyFill="1" applyBorder="1" applyAlignment="1">
      <alignment horizontal="center" vertical="center" wrapText="1" shrinkToFit="1"/>
    </xf>
    <xf numFmtId="164" fontId="5" fillId="0" borderId="1" xfId="1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30" xfId="1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4" xfId="0" applyFont="1" applyFill="1" applyBorder="1" applyAlignment="1">
      <alignment horizontal="center" vertical="center" wrapText="1" shrinkToFit="1"/>
    </xf>
    <xf numFmtId="164" fontId="4" fillId="0" borderId="1" xfId="1" applyNumberFormat="1" applyFont="1" applyFill="1" applyBorder="1" applyAlignment="1">
      <alignment horizontal="center" vertical="center"/>
    </xf>
    <xf numFmtId="164" fontId="5" fillId="0" borderId="44" xfId="1" applyNumberFormat="1" applyFont="1" applyFill="1" applyBorder="1" applyAlignment="1">
      <alignment horizontal="center" vertical="center" shrinkToFit="1"/>
    </xf>
    <xf numFmtId="164" fontId="5" fillId="0" borderId="45" xfId="1" applyNumberFormat="1" applyFont="1" applyFill="1" applyBorder="1" applyAlignment="1">
      <alignment horizontal="center" vertical="center"/>
    </xf>
    <xf numFmtId="164" fontId="4" fillId="0" borderId="30" xfId="1" applyNumberFormat="1" applyFont="1" applyFill="1" applyBorder="1" applyAlignment="1">
      <alignment horizontal="center" vertical="center"/>
    </xf>
    <xf numFmtId="164" fontId="4" fillId="0" borderId="45" xfId="1" applyNumberFormat="1" applyFont="1" applyFill="1" applyBorder="1" applyAlignment="1">
      <alignment horizontal="center" vertical="center"/>
    </xf>
    <xf numFmtId="9" fontId="4" fillId="0" borderId="46" xfId="1" applyNumberFormat="1" applyFont="1" applyFill="1" applyBorder="1" applyAlignment="1">
      <alignment horizontal="center" vertical="center"/>
    </xf>
    <xf numFmtId="164" fontId="4" fillId="0" borderId="47" xfId="1" applyNumberFormat="1" applyFont="1" applyFill="1" applyBorder="1" applyAlignment="1">
      <alignment horizontal="center" vertical="center"/>
    </xf>
    <xf numFmtId="164" fontId="5" fillId="0" borderId="48" xfId="1" applyNumberFormat="1" applyFont="1" applyFill="1" applyBorder="1" applyAlignment="1">
      <alignment horizontal="center" vertical="center"/>
    </xf>
    <xf numFmtId="164" fontId="9" fillId="4" borderId="49" xfId="1" applyNumberFormat="1" applyFont="1" applyFill="1" applyBorder="1" applyAlignment="1">
      <alignment horizontal="center" vertical="center"/>
    </xf>
    <xf numFmtId="164" fontId="9" fillId="4" borderId="50" xfId="1" applyNumberFormat="1" applyFont="1" applyFill="1" applyBorder="1" applyAlignment="1">
      <alignment horizontal="center" vertical="center"/>
    </xf>
    <xf numFmtId="164" fontId="9" fillId="4" borderId="51" xfId="1" applyNumberFormat="1" applyFont="1" applyFill="1" applyBorder="1" applyAlignment="1">
      <alignment horizontal="center" vertical="center"/>
    </xf>
    <xf numFmtId="164" fontId="9" fillId="4" borderId="52" xfId="1" applyNumberFormat="1" applyFont="1" applyFill="1" applyBorder="1" applyAlignment="1">
      <alignment horizontal="center" vertical="center"/>
    </xf>
    <xf numFmtId="164" fontId="9" fillId="4" borderId="53" xfId="1" applyNumberFormat="1" applyFont="1" applyFill="1" applyBorder="1" applyAlignment="1">
      <alignment horizontal="center" vertical="center"/>
    </xf>
    <xf numFmtId="164" fontId="9" fillId="4" borderId="54" xfId="1" applyNumberFormat="1" applyFont="1" applyFill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 wrapText="1"/>
    </xf>
    <xf numFmtId="9" fontId="0" fillId="0" borderId="0" xfId="3" applyFont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5BB9BC0A-CB9B-4E7B-B7D4-44E6A2CBDECD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4903-41E7-4086-9DCD-6D6F77639D80}">
  <dimension ref="B1:AB21"/>
  <sheetViews>
    <sheetView rightToLeft="1" tabSelected="1" topLeftCell="C1" zoomScale="110" zoomScaleNormal="110" workbookViewId="0">
      <pane xSplit="1" ySplit="4" topLeftCell="M5" activePane="bottomRight" state="frozen"/>
      <selection activeCell="C1" sqref="C1"/>
      <selection pane="topRight" activeCell="D1" sqref="D1"/>
      <selection pane="bottomLeft" activeCell="C5" sqref="C5"/>
      <selection pane="bottomRight" activeCell="V5" sqref="V5"/>
    </sheetView>
  </sheetViews>
  <sheetFormatPr defaultRowHeight="15" x14ac:dyDescent="0.25"/>
  <cols>
    <col min="1" max="1" width="11.28515625" customWidth="1"/>
    <col min="2" max="2" width="4.42578125" customWidth="1"/>
    <col min="3" max="3" width="10" customWidth="1"/>
    <col min="4" max="4" width="12.140625" bestFit="1" customWidth="1"/>
    <col min="5" max="5" width="3.140625" bestFit="1" customWidth="1"/>
    <col min="6" max="6" width="3.140625" customWidth="1"/>
    <col min="7" max="7" width="4.28515625" bestFit="1" customWidth="1"/>
    <col min="8" max="9" width="11.7109375" bestFit="1" customWidth="1"/>
    <col min="10" max="13" width="11.7109375" customWidth="1"/>
    <col min="14" max="14" width="13.28515625" bestFit="1" customWidth="1"/>
    <col min="15" max="15" width="8.85546875" bestFit="1" customWidth="1"/>
    <col min="16" max="16" width="11.7109375" bestFit="1" customWidth="1"/>
    <col min="17" max="17" width="10.7109375" customWidth="1"/>
    <col min="18" max="18" width="9.5703125" customWidth="1"/>
    <col min="19" max="19" width="12.42578125" bestFit="1" customWidth="1"/>
    <col min="20" max="20" width="12.42578125" customWidth="1"/>
    <col min="21" max="21" width="13.28515625" bestFit="1" customWidth="1"/>
    <col min="22" max="23" width="11.7109375" bestFit="1" customWidth="1"/>
    <col min="24" max="24" width="11.7109375" customWidth="1"/>
    <col min="25" max="25" width="10.7109375" bestFit="1" customWidth="1"/>
    <col min="26" max="26" width="13.28515625" bestFit="1" customWidth="1"/>
    <col min="28" max="28" width="15.28515625" bestFit="1" customWidth="1"/>
  </cols>
  <sheetData>
    <row r="1" spans="2:28" ht="40.5" customHeight="1" thickBot="1" x14ac:dyDescent="0.3">
      <c r="B1" s="35" t="s">
        <v>45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2:28" ht="19.5" thickBot="1" x14ac:dyDescent="0.3">
      <c r="B2" s="36" t="s">
        <v>13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8"/>
    </row>
    <row r="3" spans="2:28" ht="19.5" thickBot="1" x14ac:dyDescent="0.3">
      <c r="B3" s="39" t="s">
        <v>7</v>
      </c>
      <c r="C3" s="61" t="s">
        <v>6</v>
      </c>
      <c r="D3" s="40"/>
      <c r="E3" s="41"/>
      <c r="F3" s="41"/>
      <c r="G3" s="41"/>
      <c r="H3" s="42" t="s">
        <v>10</v>
      </c>
      <c r="I3" s="43"/>
      <c r="J3" s="43"/>
      <c r="K3" s="43"/>
      <c r="L3" s="43"/>
      <c r="M3" s="43"/>
      <c r="N3" s="44"/>
      <c r="O3" s="36" t="s">
        <v>23</v>
      </c>
      <c r="P3" s="37"/>
      <c r="Q3" s="37"/>
      <c r="R3" s="38"/>
      <c r="S3" s="45" t="s">
        <v>12</v>
      </c>
      <c r="T3" s="45"/>
      <c r="U3" s="46"/>
      <c r="V3" s="46"/>
      <c r="W3" s="46"/>
      <c r="X3" s="46"/>
      <c r="Y3" s="46"/>
      <c r="Z3" s="47"/>
    </row>
    <row r="4" spans="2:28" ht="49.5" thickBot="1" x14ac:dyDescent="0.3">
      <c r="B4" s="48"/>
      <c r="C4" s="62"/>
      <c r="D4" s="49" t="s">
        <v>15</v>
      </c>
      <c r="E4" s="50" t="s">
        <v>9</v>
      </c>
      <c r="F4" s="50" t="s">
        <v>27</v>
      </c>
      <c r="G4" s="51" t="s">
        <v>0</v>
      </c>
      <c r="H4" s="52" t="s">
        <v>46</v>
      </c>
      <c r="I4" s="53" t="s">
        <v>4</v>
      </c>
      <c r="J4" s="54" t="s">
        <v>1</v>
      </c>
      <c r="K4" s="54" t="s">
        <v>2</v>
      </c>
      <c r="L4" s="54" t="s">
        <v>3</v>
      </c>
      <c r="M4" s="54" t="s">
        <v>8</v>
      </c>
      <c r="N4" s="55" t="s">
        <v>14</v>
      </c>
      <c r="O4" s="56" t="s">
        <v>26</v>
      </c>
      <c r="P4" s="57" t="s">
        <v>21</v>
      </c>
      <c r="Q4" s="54" t="s">
        <v>22</v>
      </c>
      <c r="R4" s="55" t="s">
        <v>44</v>
      </c>
      <c r="S4" s="58" t="s">
        <v>47</v>
      </c>
      <c r="T4" s="58" t="s">
        <v>24</v>
      </c>
      <c r="U4" s="59" t="s">
        <v>25</v>
      </c>
      <c r="V4" s="59" t="s">
        <v>1</v>
      </c>
      <c r="W4" s="59" t="s">
        <v>2</v>
      </c>
      <c r="X4" s="59" t="s">
        <v>8</v>
      </c>
      <c r="Y4" s="59" t="s">
        <v>3</v>
      </c>
      <c r="Z4" s="60" t="s">
        <v>11</v>
      </c>
      <c r="AA4" s="93" t="s">
        <v>26</v>
      </c>
    </row>
    <row r="5" spans="2:28" ht="14.25" customHeight="1" x14ac:dyDescent="0.25">
      <c r="B5" s="13"/>
      <c r="C5" s="21" t="s">
        <v>28</v>
      </c>
      <c r="D5" s="23" t="s">
        <v>41</v>
      </c>
      <c r="E5" s="63">
        <v>0</v>
      </c>
      <c r="F5" s="64"/>
      <c r="G5" s="15">
        <v>30</v>
      </c>
      <c r="H5" s="18">
        <v>3948243.8000000003</v>
      </c>
      <c r="I5" s="2">
        <v>435528.88</v>
      </c>
      <c r="J5" s="12">
        <v>9000000</v>
      </c>
      <c r="K5" s="12">
        <v>22000000</v>
      </c>
      <c r="L5" s="12">
        <v>0</v>
      </c>
      <c r="M5" s="12"/>
      <c r="N5" s="19">
        <f>SUM(J5:M5)+((I5+H5)*G5)</f>
        <v>162513180.40000004</v>
      </c>
      <c r="O5" s="33">
        <v>0.45</v>
      </c>
      <c r="P5" s="31">
        <f>H5+(H5*O5)</f>
        <v>5724953.5100000007</v>
      </c>
      <c r="Q5" s="12">
        <v>519549</v>
      </c>
      <c r="R5" s="19">
        <v>166667</v>
      </c>
      <c r="S5" s="14">
        <f>P5+Q5</f>
        <v>6244502.5100000007</v>
      </c>
      <c r="T5" s="14">
        <f>(I5*(1+O5))+R5</f>
        <v>798183.87599999993</v>
      </c>
      <c r="U5" s="1">
        <f>(S5*G5)+(T5*G5)</f>
        <v>211280591.58000001</v>
      </c>
      <c r="V5" s="1">
        <v>9000000</v>
      </c>
      <c r="W5" s="1">
        <v>22000000</v>
      </c>
      <c r="X5" s="1"/>
      <c r="Y5" s="1">
        <f>E5*16625548</f>
        <v>0</v>
      </c>
      <c r="Z5" s="2">
        <f>SUM(U5:Y5)</f>
        <v>242280591.58000001</v>
      </c>
      <c r="AA5" s="94">
        <f>Z5/N5-1</f>
        <v>0.49083656466303438</v>
      </c>
    </row>
    <row r="6" spans="2:28" ht="18" x14ac:dyDescent="0.25">
      <c r="B6" s="9">
        <v>1</v>
      </c>
      <c r="C6" s="21" t="s">
        <v>29</v>
      </c>
      <c r="D6" s="23" t="s">
        <v>41</v>
      </c>
      <c r="E6" s="65">
        <v>0</v>
      </c>
      <c r="F6" s="66">
        <v>1</v>
      </c>
      <c r="G6" s="15">
        <v>30</v>
      </c>
      <c r="H6" s="18">
        <v>8671401.3200000003</v>
      </c>
      <c r="I6" s="2">
        <v>299128</v>
      </c>
      <c r="J6" s="12">
        <v>9000000</v>
      </c>
      <c r="K6" s="12">
        <v>22000000</v>
      </c>
      <c r="L6" s="12">
        <v>0</v>
      </c>
      <c r="M6" s="12">
        <v>5000000</v>
      </c>
      <c r="N6" s="19">
        <f>SUM(J6:M6)+((I6+H6)*G6)</f>
        <v>305115879.60000002</v>
      </c>
      <c r="O6" s="34">
        <v>0.45</v>
      </c>
      <c r="P6" s="32">
        <f>H6+(H6*O6)</f>
        <v>12573531.914000001</v>
      </c>
      <c r="Q6" s="12">
        <v>519549</v>
      </c>
      <c r="R6" s="19">
        <v>166667</v>
      </c>
      <c r="S6" s="14">
        <f t="shared" ref="S6:S17" si="0">P6+Q6</f>
        <v>13093080.914000001</v>
      </c>
      <c r="T6" s="14">
        <f t="shared" ref="T6:T17" si="1">(I6*(1+O6))+R6</f>
        <v>600402.6</v>
      </c>
      <c r="U6" s="1">
        <f>(S6*G6)+(T6*G6)</f>
        <v>410804505.42000002</v>
      </c>
      <c r="V6" s="1">
        <v>30000000</v>
      </c>
      <c r="W6" s="1">
        <v>22000000</v>
      </c>
      <c r="X6" s="1">
        <v>5000000</v>
      </c>
      <c r="Y6" s="1">
        <f>E6*16625548</f>
        <v>0</v>
      </c>
      <c r="Z6" s="2">
        <f>SUM(U6:Y6)</f>
        <v>467804505.42000002</v>
      </c>
      <c r="AA6" s="94">
        <f t="shared" ref="AA6:AA17" si="2">Z6/N6-1</f>
        <v>0.53320274917608712</v>
      </c>
    </row>
    <row r="7" spans="2:28" ht="18" x14ac:dyDescent="0.25">
      <c r="B7" s="6">
        <v>2</v>
      </c>
      <c r="C7" s="21" t="s">
        <v>30</v>
      </c>
      <c r="D7" s="24" t="s">
        <v>17</v>
      </c>
      <c r="E7" s="67">
        <v>2</v>
      </c>
      <c r="F7" s="68">
        <v>1</v>
      </c>
      <c r="G7" s="16">
        <v>30</v>
      </c>
      <c r="H7" s="20">
        <v>4718700.1899999995</v>
      </c>
      <c r="I7" s="2">
        <v>435528.88</v>
      </c>
      <c r="J7" s="12">
        <v>9000000</v>
      </c>
      <c r="K7" s="12">
        <v>22000000</v>
      </c>
      <c r="L7" s="12">
        <v>20781936</v>
      </c>
      <c r="M7" s="12">
        <v>5000000</v>
      </c>
      <c r="N7" s="19">
        <f>SUM(J7:M7)+((I7+H7)*G7)</f>
        <v>211408808.09999999</v>
      </c>
      <c r="O7" s="34">
        <v>0.45</v>
      </c>
      <c r="P7" s="31">
        <f>H7+(H7*O7)</f>
        <v>6842115.2754999995</v>
      </c>
      <c r="Q7" s="12">
        <v>519549</v>
      </c>
      <c r="R7" s="19">
        <v>166667</v>
      </c>
      <c r="S7" s="14">
        <f t="shared" si="0"/>
        <v>7361664.2754999995</v>
      </c>
      <c r="T7" s="14">
        <f t="shared" si="1"/>
        <v>798183.87599999993</v>
      </c>
      <c r="U7" s="1">
        <f>(S7*G7)+(T7*G7)</f>
        <v>244795444.54499999</v>
      </c>
      <c r="V7" s="1">
        <v>30000000</v>
      </c>
      <c r="W7" s="1">
        <v>22000000</v>
      </c>
      <c r="X7" s="69">
        <v>5000000</v>
      </c>
      <c r="Y7" s="1">
        <f>E7*16625548</f>
        <v>33251096</v>
      </c>
      <c r="Z7" s="2">
        <f>SUM(U7:Y7)</f>
        <v>335046540.54499996</v>
      </c>
      <c r="AA7" s="94">
        <f t="shared" si="2"/>
        <v>0.58482772575169717</v>
      </c>
    </row>
    <row r="8" spans="2:28" ht="18" x14ac:dyDescent="0.25">
      <c r="B8" s="5">
        <v>3</v>
      </c>
      <c r="C8" s="21" t="s">
        <v>31</v>
      </c>
      <c r="D8" s="25" t="s">
        <v>18</v>
      </c>
      <c r="E8" s="65"/>
      <c r="F8" s="70"/>
      <c r="G8" s="16">
        <v>30</v>
      </c>
      <c r="H8" s="20">
        <v>7154665.2400000002</v>
      </c>
      <c r="I8" s="2">
        <v>186400</v>
      </c>
      <c r="J8" s="12">
        <v>9000000</v>
      </c>
      <c r="K8" s="12">
        <v>22000000</v>
      </c>
      <c r="L8" s="12">
        <v>0</v>
      </c>
      <c r="M8" s="12"/>
      <c r="N8" s="19">
        <f>SUM(J8:M8)+((I8+H8)*G8)</f>
        <v>251231957.20000002</v>
      </c>
      <c r="O8" s="34">
        <v>0.45</v>
      </c>
      <c r="P8" s="31">
        <f>H8+(H8*O8)</f>
        <v>10374264.598000001</v>
      </c>
      <c r="Q8" s="12">
        <v>519549</v>
      </c>
      <c r="R8" s="19">
        <v>166667</v>
      </c>
      <c r="S8" s="14">
        <f t="shared" si="0"/>
        <v>10893813.598000001</v>
      </c>
      <c r="T8" s="14">
        <f t="shared" si="1"/>
        <v>436947</v>
      </c>
      <c r="U8" s="1">
        <f>(S8*G8)+(T8*G8)</f>
        <v>339922817.94000006</v>
      </c>
      <c r="V8" s="1">
        <v>30000000</v>
      </c>
      <c r="W8" s="1">
        <v>22000000</v>
      </c>
      <c r="X8" s="69"/>
      <c r="Y8" s="1">
        <f>E8*16625548</f>
        <v>0</v>
      </c>
      <c r="Z8" s="2">
        <f>SUM(U8:Y8)</f>
        <v>391922817.94000006</v>
      </c>
      <c r="AA8" s="94">
        <f t="shared" si="2"/>
        <v>0.56000383990958302</v>
      </c>
      <c r="AB8" s="3"/>
    </row>
    <row r="9" spans="2:28" ht="18" x14ac:dyDescent="0.25">
      <c r="B9" s="5">
        <v>4</v>
      </c>
      <c r="C9" s="21" t="s">
        <v>32</v>
      </c>
      <c r="D9" s="25" t="s">
        <v>18</v>
      </c>
      <c r="E9" s="65"/>
      <c r="F9" s="70">
        <v>1</v>
      </c>
      <c r="G9" s="16">
        <v>30</v>
      </c>
      <c r="H9" s="20">
        <v>3463655.96</v>
      </c>
      <c r="I9" s="2">
        <v>299128</v>
      </c>
      <c r="J9" s="12">
        <v>9000000</v>
      </c>
      <c r="K9" s="12">
        <v>22000000</v>
      </c>
      <c r="L9" s="12">
        <v>0</v>
      </c>
      <c r="M9" s="12">
        <v>5000000</v>
      </c>
      <c r="N9" s="19">
        <f>SUM(J9:M9)+((I9+H9)*G9)</f>
        <v>148883518.80000001</v>
      </c>
      <c r="O9" s="34">
        <v>0.45</v>
      </c>
      <c r="P9" s="31">
        <f>H9+(H9*O9)</f>
        <v>5022301.142</v>
      </c>
      <c r="Q9" s="12">
        <v>519549</v>
      </c>
      <c r="R9" s="19">
        <v>166667</v>
      </c>
      <c r="S9" s="14">
        <f t="shared" si="0"/>
        <v>5541850.142</v>
      </c>
      <c r="T9" s="14">
        <f t="shared" si="1"/>
        <v>600402.6</v>
      </c>
      <c r="U9" s="1">
        <f>(S9*G9)+(T9*G9)</f>
        <v>184267582.25999999</v>
      </c>
      <c r="V9" s="1">
        <v>30000000</v>
      </c>
      <c r="W9" s="1">
        <v>22000000</v>
      </c>
      <c r="X9" s="69">
        <v>5000000</v>
      </c>
      <c r="Y9" s="1">
        <f>E9*16625548</f>
        <v>0</v>
      </c>
      <c r="Z9" s="2">
        <f>SUM(U9:Y9)</f>
        <v>241267582.25999999</v>
      </c>
      <c r="AA9" s="94">
        <f t="shared" si="2"/>
        <v>0.62051235895426715</v>
      </c>
      <c r="AB9" s="3"/>
    </row>
    <row r="10" spans="2:28" ht="18" x14ac:dyDescent="0.25">
      <c r="B10" s="10">
        <v>5</v>
      </c>
      <c r="C10" s="21" t="s">
        <v>33</v>
      </c>
      <c r="D10" s="27" t="s">
        <v>43</v>
      </c>
      <c r="E10" s="71"/>
      <c r="F10" s="72">
        <v>1</v>
      </c>
      <c r="G10" s="16">
        <v>30</v>
      </c>
      <c r="H10" s="20">
        <v>6521227.7999999998</v>
      </c>
      <c r="I10" s="2">
        <v>186400</v>
      </c>
      <c r="J10" s="12">
        <v>9000000</v>
      </c>
      <c r="K10" s="12">
        <v>22000000</v>
      </c>
      <c r="L10" s="12">
        <v>0</v>
      </c>
      <c r="M10" s="12">
        <v>5000000</v>
      </c>
      <c r="N10" s="19">
        <f>SUM(J10:M10)+((I10+H10)*G10)</f>
        <v>237228834</v>
      </c>
      <c r="O10" s="34">
        <v>0.45</v>
      </c>
      <c r="P10" s="31">
        <f>H10+(H10*O10)</f>
        <v>9455780.3099999987</v>
      </c>
      <c r="Q10" s="12">
        <v>519549</v>
      </c>
      <c r="R10" s="19">
        <v>166667</v>
      </c>
      <c r="S10" s="14">
        <f t="shared" si="0"/>
        <v>9975329.3099999987</v>
      </c>
      <c r="T10" s="14">
        <f t="shared" si="1"/>
        <v>436947</v>
      </c>
      <c r="U10" s="1">
        <f>(S10*G10)+(T10*G10)</f>
        <v>312368289.29999995</v>
      </c>
      <c r="V10" s="1">
        <v>30000000</v>
      </c>
      <c r="W10" s="1">
        <v>22000000</v>
      </c>
      <c r="X10" s="69">
        <v>5000000</v>
      </c>
      <c r="Y10" s="1">
        <f>E10*16625548</f>
        <v>0</v>
      </c>
      <c r="Z10" s="2">
        <f>SUM(U10:Y10)</f>
        <v>369368289.29999995</v>
      </c>
      <c r="AA10" s="94">
        <f t="shared" si="2"/>
        <v>0.55701262393761097</v>
      </c>
      <c r="AB10" s="4"/>
    </row>
    <row r="11" spans="2:28" ht="18" x14ac:dyDescent="0.25">
      <c r="B11" s="11">
        <v>6</v>
      </c>
      <c r="C11" s="21" t="s">
        <v>34</v>
      </c>
      <c r="D11" s="27" t="s">
        <v>43</v>
      </c>
      <c r="E11" s="71"/>
      <c r="F11" s="73">
        <v>1</v>
      </c>
      <c r="G11" s="74">
        <v>30</v>
      </c>
      <c r="H11" s="20">
        <v>3463655.96</v>
      </c>
      <c r="I11" s="75">
        <v>186400</v>
      </c>
      <c r="J11" s="12">
        <v>9000000</v>
      </c>
      <c r="K11" s="12">
        <v>22000000</v>
      </c>
      <c r="L11" s="12">
        <v>0</v>
      </c>
      <c r="M11" s="12">
        <v>5000000</v>
      </c>
      <c r="N11" s="19">
        <f>SUM(J11:M11)+((I11+H11)*G11)</f>
        <v>145501678.80000001</v>
      </c>
      <c r="O11" s="34">
        <v>0.45</v>
      </c>
      <c r="P11" s="31">
        <f>H11+(H11*O11)</f>
        <v>5022301.142</v>
      </c>
      <c r="Q11" s="12">
        <v>519549</v>
      </c>
      <c r="R11" s="19">
        <v>166667</v>
      </c>
      <c r="S11" s="14">
        <f t="shared" si="0"/>
        <v>5541850.142</v>
      </c>
      <c r="T11" s="14">
        <f t="shared" si="1"/>
        <v>436947</v>
      </c>
      <c r="U11" s="1">
        <f>(S11*G11)+(T11*G11)</f>
        <v>179363914.25999999</v>
      </c>
      <c r="V11" s="1">
        <v>30000000</v>
      </c>
      <c r="W11" s="1">
        <v>22000000</v>
      </c>
      <c r="X11" s="76">
        <v>5000000</v>
      </c>
      <c r="Y11" s="1">
        <f>E11*16625548</f>
        <v>0</v>
      </c>
      <c r="Z11" s="2">
        <f>SUM(U11:Y11)</f>
        <v>236363914.25999999</v>
      </c>
      <c r="AA11" s="94">
        <f t="shared" si="2"/>
        <v>0.6244755126495487</v>
      </c>
      <c r="AB11" s="4"/>
    </row>
    <row r="12" spans="2:28" ht="18" x14ac:dyDescent="0.25">
      <c r="B12" s="9">
        <v>7</v>
      </c>
      <c r="C12" s="21" t="s">
        <v>35</v>
      </c>
      <c r="D12" s="27" t="s">
        <v>43</v>
      </c>
      <c r="E12" s="77">
        <v>1</v>
      </c>
      <c r="F12" s="78">
        <v>1</v>
      </c>
      <c r="G12" s="16">
        <v>30</v>
      </c>
      <c r="H12" s="20">
        <v>3463655.96</v>
      </c>
      <c r="I12" s="2">
        <v>186400</v>
      </c>
      <c r="J12" s="12">
        <v>9000000</v>
      </c>
      <c r="K12" s="79">
        <v>22000000</v>
      </c>
      <c r="L12" s="12">
        <v>10390968</v>
      </c>
      <c r="M12" s="12">
        <v>5000000</v>
      </c>
      <c r="N12" s="19">
        <f>SUM(J12:M12)+((I12+H12)*G12)</f>
        <v>155892646.80000001</v>
      </c>
      <c r="O12" s="34">
        <v>0.45</v>
      </c>
      <c r="P12" s="31">
        <f>H12+(H12*O12)</f>
        <v>5022301.142</v>
      </c>
      <c r="Q12" s="12">
        <v>519549</v>
      </c>
      <c r="R12" s="19">
        <v>166667</v>
      </c>
      <c r="S12" s="14">
        <f t="shared" si="0"/>
        <v>5541850.142</v>
      </c>
      <c r="T12" s="14">
        <f t="shared" si="1"/>
        <v>436947</v>
      </c>
      <c r="U12" s="1">
        <f>(S12*G12)+(T12*G12)</f>
        <v>179363914.25999999</v>
      </c>
      <c r="V12" s="1">
        <v>30000000</v>
      </c>
      <c r="W12" s="1">
        <v>22000000</v>
      </c>
      <c r="X12" s="69">
        <v>5000000</v>
      </c>
      <c r="Y12" s="1">
        <f>E12*16625548</f>
        <v>16625548</v>
      </c>
      <c r="Z12" s="2">
        <f>SUM(U12:Y12)</f>
        <v>252989462.25999999</v>
      </c>
      <c r="AA12" s="94">
        <f t="shared" si="2"/>
        <v>0.62284410107276456</v>
      </c>
      <c r="AB12" s="4"/>
    </row>
    <row r="13" spans="2:28" ht="18" x14ac:dyDescent="0.25">
      <c r="B13" s="6">
        <v>8</v>
      </c>
      <c r="C13" s="21" t="s">
        <v>36</v>
      </c>
      <c r="D13" s="25" t="s">
        <v>42</v>
      </c>
      <c r="E13" s="65">
        <v>1</v>
      </c>
      <c r="F13" s="70">
        <v>1</v>
      </c>
      <c r="G13" s="16">
        <v>30</v>
      </c>
      <c r="H13" s="20">
        <v>22610063</v>
      </c>
      <c r="I13" s="2">
        <v>435528.88</v>
      </c>
      <c r="J13" s="12">
        <v>9000000</v>
      </c>
      <c r="K13" s="12">
        <v>22000000</v>
      </c>
      <c r="L13" s="12">
        <v>10390968</v>
      </c>
      <c r="M13" s="12">
        <v>5000000</v>
      </c>
      <c r="N13" s="19">
        <f>SUM(J13:M13)+((I13+H13)*G13)</f>
        <v>737758724.39999998</v>
      </c>
      <c r="O13" s="34">
        <v>0.45</v>
      </c>
      <c r="P13" s="31">
        <f>H13+(H13*O13)</f>
        <v>32784591.350000001</v>
      </c>
      <c r="Q13" s="12">
        <v>519549</v>
      </c>
      <c r="R13" s="19">
        <v>166667</v>
      </c>
      <c r="S13" s="14">
        <f t="shared" si="0"/>
        <v>33304140.350000001</v>
      </c>
      <c r="T13" s="14">
        <f t="shared" si="1"/>
        <v>798183.87599999993</v>
      </c>
      <c r="U13" s="1">
        <f>(S13*G13)+(T13*G13)</f>
        <v>1023069726.78</v>
      </c>
      <c r="V13" s="1">
        <v>30000000</v>
      </c>
      <c r="W13" s="1">
        <v>22000000</v>
      </c>
      <c r="X13" s="69">
        <v>5000000</v>
      </c>
      <c r="Y13" s="1">
        <f>E13*16625548</f>
        <v>16625548</v>
      </c>
      <c r="Z13" s="2">
        <f>SUM(U13:Y13)</f>
        <v>1096695274.78</v>
      </c>
      <c r="AA13" s="94">
        <f t="shared" si="2"/>
        <v>0.48652294918221917</v>
      </c>
    </row>
    <row r="14" spans="2:28" ht="18" x14ac:dyDescent="0.25">
      <c r="B14" s="5">
        <v>9</v>
      </c>
      <c r="C14" s="21" t="s">
        <v>37</v>
      </c>
      <c r="D14" s="26" t="s">
        <v>19</v>
      </c>
      <c r="E14" s="65"/>
      <c r="F14" s="70"/>
      <c r="G14" s="16">
        <v>30</v>
      </c>
      <c r="H14" s="20">
        <v>3463655.96</v>
      </c>
      <c r="I14" s="2">
        <v>186400</v>
      </c>
      <c r="J14" s="12">
        <v>9000000</v>
      </c>
      <c r="K14" s="12">
        <v>22000000</v>
      </c>
      <c r="L14" s="12">
        <v>0</v>
      </c>
      <c r="M14" s="12"/>
      <c r="N14" s="19">
        <f>SUM(J14:M14)+((I14+H14)*G14)</f>
        <v>140501678.80000001</v>
      </c>
      <c r="O14" s="34">
        <v>0.45</v>
      </c>
      <c r="P14" s="31">
        <f>H14+(H14*O14)</f>
        <v>5022301.142</v>
      </c>
      <c r="Q14" s="12">
        <v>519549</v>
      </c>
      <c r="R14" s="19">
        <v>166667</v>
      </c>
      <c r="S14" s="14">
        <f t="shared" si="0"/>
        <v>5541850.142</v>
      </c>
      <c r="T14" s="14">
        <f t="shared" si="1"/>
        <v>436947</v>
      </c>
      <c r="U14" s="1">
        <f>(S14*G14)+(T14*G14)</f>
        <v>179363914.25999999</v>
      </c>
      <c r="V14" s="1">
        <v>30000000</v>
      </c>
      <c r="W14" s="1">
        <v>22000000</v>
      </c>
      <c r="X14" s="69"/>
      <c r="Y14" s="1">
        <f>E14*16625548</f>
        <v>0</v>
      </c>
      <c r="Z14" s="2">
        <f>SUM(U14:Y14)</f>
        <v>231363914.25999999</v>
      </c>
      <c r="AA14" s="94">
        <f t="shared" si="2"/>
        <v>0.64669857496393113</v>
      </c>
    </row>
    <row r="15" spans="2:28" ht="18" x14ac:dyDescent="0.25">
      <c r="B15" s="5">
        <v>10</v>
      </c>
      <c r="C15" s="21" t="s">
        <v>38</v>
      </c>
      <c r="D15" s="26" t="s">
        <v>16</v>
      </c>
      <c r="E15" s="65"/>
      <c r="F15" s="70"/>
      <c r="G15" s="16">
        <v>30</v>
      </c>
      <c r="H15" s="20">
        <v>3463655.96</v>
      </c>
      <c r="I15" s="2">
        <v>94000</v>
      </c>
      <c r="J15" s="12">
        <v>9000000</v>
      </c>
      <c r="K15" s="12">
        <v>22000000</v>
      </c>
      <c r="L15" s="12">
        <v>0</v>
      </c>
      <c r="M15" s="12"/>
      <c r="N15" s="19">
        <f>SUM(J15:M15)+((I15+H15)*G15)</f>
        <v>137729678.80000001</v>
      </c>
      <c r="O15" s="34">
        <v>0.45</v>
      </c>
      <c r="P15" s="31">
        <f>H15+(H15*O15)</f>
        <v>5022301.142</v>
      </c>
      <c r="Q15" s="12">
        <v>519549</v>
      </c>
      <c r="R15" s="19">
        <v>166667</v>
      </c>
      <c r="S15" s="14">
        <f t="shared" si="0"/>
        <v>5541850.142</v>
      </c>
      <c r="T15" s="14">
        <f t="shared" si="1"/>
        <v>302967</v>
      </c>
      <c r="U15" s="1">
        <f>(S15*G15)+(T15*G15)</f>
        <v>175344514.25999999</v>
      </c>
      <c r="V15" s="1">
        <v>30000000</v>
      </c>
      <c r="W15" s="1">
        <v>22000000</v>
      </c>
      <c r="X15" s="69"/>
      <c r="Y15" s="1">
        <f>E15*16625548</f>
        <v>0</v>
      </c>
      <c r="Z15" s="2">
        <f>SUM(U15:Y15)</f>
        <v>227344514.25999999</v>
      </c>
      <c r="AA15" s="94">
        <f t="shared" si="2"/>
        <v>0.65065740543932771</v>
      </c>
      <c r="AB15" s="4"/>
    </row>
    <row r="16" spans="2:28" ht="18" x14ac:dyDescent="0.25">
      <c r="B16" s="10">
        <v>11</v>
      </c>
      <c r="C16" s="21" t="s">
        <v>39</v>
      </c>
      <c r="D16" s="26" t="s">
        <v>20</v>
      </c>
      <c r="E16" s="65"/>
      <c r="F16" s="70"/>
      <c r="G16" s="16">
        <v>30</v>
      </c>
      <c r="H16" s="20">
        <v>3463655.96</v>
      </c>
      <c r="I16" s="2">
        <v>0</v>
      </c>
      <c r="J16" s="12">
        <v>9000000</v>
      </c>
      <c r="K16" s="12">
        <v>22000000</v>
      </c>
      <c r="L16" s="12">
        <v>0</v>
      </c>
      <c r="M16" s="12">
        <v>0</v>
      </c>
      <c r="N16" s="19">
        <f>SUM(J16:M16)+((I16+H16)*G16)</f>
        <v>134909678.80000001</v>
      </c>
      <c r="O16" s="34">
        <v>0.45</v>
      </c>
      <c r="P16" s="31">
        <f>H16+(H16*O16)</f>
        <v>5022301.142</v>
      </c>
      <c r="Q16" s="12">
        <v>519549</v>
      </c>
      <c r="R16" s="19">
        <v>166667</v>
      </c>
      <c r="S16" s="14">
        <f t="shared" si="0"/>
        <v>5541850.142</v>
      </c>
      <c r="T16" s="14">
        <f t="shared" si="1"/>
        <v>166667</v>
      </c>
      <c r="U16" s="1">
        <f>(S16*G16)+(T16*G16)</f>
        <v>171255514.25999999</v>
      </c>
      <c r="V16" s="1">
        <v>30000000</v>
      </c>
      <c r="W16" s="1">
        <v>22000000</v>
      </c>
      <c r="X16" s="69"/>
      <c r="Y16" s="1">
        <f>E16*16625548</f>
        <v>0</v>
      </c>
      <c r="Z16" s="2">
        <f>SUM(U16:Y16)</f>
        <v>223255514.25999999</v>
      </c>
      <c r="AA16" s="94">
        <f t="shared" si="2"/>
        <v>0.65485172187660701</v>
      </c>
    </row>
    <row r="17" spans="2:27" ht="18.75" thickBot="1" x14ac:dyDescent="0.3">
      <c r="B17" s="11">
        <v>12</v>
      </c>
      <c r="C17" s="21" t="s">
        <v>40</v>
      </c>
      <c r="D17" s="28" t="s">
        <v>17</v>
      </c>
      <c r="E17" s="65">
        <v>1</v>
      </c>
      <c r="F17" s="70"/>
      <c r="G17" s="16">
        <v>30</v>
      </c>
      <c r="H17" s="80">
        <v>5054017.1500000004</v>
      </c>
      <c r="I17" s="81">
        <v>186400</v>
      </c>
      <c r="J17" s="82">
        <v>9000000</v>
      </c>
      <c r="K17" s="82">
        <v>22000000</v>
      </c>
      <c r="L17" s="82">
        <v>10390968</v>
      </c>
      <c r="M17" s="82"/>
      <c r="N17" s="83">
        <f>SUM(J17:M17)+((I17+H17)*G17)</f>
        <v>198603482.5</v>
      </c>
      <c r="O17" s="84">
        <v>0.45</v>
      </c>
      <c r="P17" s="85">
        <f>H17+(H17*O17)</f>
        <v>7328324.8675000006</v>
      </c>
      <c r="Q17" s="82">
        <v>519549</v>
      </c>
      <c r="R17" s="83">
        <v>166667</v>
      </c>
      <c r="S17" s="14">
        <f t="shared" si="0"/>
        <v>7847873.8675000006</v>
      </c>
      <c r="T17" s="14">
        <f t="shared" si="1"/>
        <v>436947</v>
      </c>
      <c r="U17" s="76">
        <f>(S17*G17)+(T17*G17)</f>
        <v>248544626.02500001</v>
      </c>
      <c r="V17" s="76">
        <v>30000000</v>
      </c>
      <c r="W17" s="76">
        <v>22000000</v>
      </c>
      <c r="X17" s="86"/>
      <c r="Y17" s="76">
        <f>E17*16625548</f>
        <v>16625548</v>
      </c>
      <c r="Z17" s="81">
        <f>SUM(U17:Y17)</f>
        <v>317170174.02499998</v>
      </c>
      <c r="AA17" s="94">
        <f t="shared" si="2"/>
        <v>0.59700207686438711</v>
      </c>
    </row>
    <row r="18" spans="2:27" ht="18.75" thickBot="1" x14ac:dyDescent="0.3">
      <c r="B18" s="7"/>
      <c r="C18" s="30" t="s">
        <v>5</v>
      </c>
      <c r="D18" s="29"/>
      <c r="E18" s="8">
        <f t="shared" ref="E18:N18" si="3">SUM(E5:E17)</f>
        <v>5</v>
      </c>
      <c r="F18" s="29"/>
      <c r="G18" s="17">
        <f t="shared" si="3"/>
        <v>390</v>
      </c>
      <c r="H18" s="87">
        <f>SUM(H5:H17)</f>
        <v>79460254.25999999</v>
      </c>
      <c r="I18" s="88">
        <f t="shared" si="3"/>
        <v>3117242.6399999997</v>
      </c>
      <c r="J18" s="87">
        <f t="shared" si="3"/>
        <v>117000000</v>
      </c>
      <c r="K18" s="89">
        <f t="shared" si="3"/>
        <v>286000000</v>
      </c>
      <c r="L18" s="90">
        <f t="shared" si="3"/>
        <v>51954840</v>
      </c>
      <c r="M18" s="91">
        <f t="shared" si="3"/>
        <v>35000000</v>
      </c>
      <c r="N18" s="88">
        <f t="shared" si="3"/>
        <v>2967279747.0000005</v>
      </c>
      <c r="O18" s="87"/>
      <c r="P18" s="90">
        <f t="shared" ref="P18:Z18" si="4">SUM(P5:P17)</f>
        <v>115217368.677</v>
      </c>
      <c r="Q18" s="91">
        <f t="shared" si="4"/>
        <v>6754137</v>
      </c>
      <c r="R18" s="88">
        <f t="shared" si="4"/>
        <v>2166671</v>
      </c>
      <c r="S18" s="89">
        <f t="shared" si="4"/>
        <v>121971505.677</v>
      </c>
      <c r="T18" s="89">
        <f t="shared" si="4"/>
        <v>6686672.8279999997</v>
      </c>
      <c r="U18" s="89">
        <f t="shared" si="4"/>
        <v>3859745355.150001</v>
      </c>
      <c r="V18" s="89">
        <f t="shared" si="4"/>
        <v>369000000</v>
      </c>
      <c r="W18" s="89">
        <f t="shared" si="4"/>
        <v>286000000</v>
      </c>
      <c r="X18" s="91">
        <f t="shared" si="4"/>
        <v>35000000</v>
      </c>
      <c r="Y18" s="91">
        <f t="shared" si="4"/>
        <v>83127740</v>
      </c>
      <c r="Z18" s="92">
        <f t="shared" si="4"/>
        <v>4632873095.1500006</v>
      </c>
    </row>
    <row r="21" spans="2:27" x14ac:dyDescent="0.25">
      <c r="W21" s="22"/>
    </row>
  </sheetData>
  <mergeCells count="7">
    <mergeCell ref="B3:B4"/>
    <mergeCell ref="B2:Z2"/>
    <mergeCell ref="B1:Z1"/>
    <mergeCell ref="C3:C4"/>
    <mergeCell ref="S3:Z3"/>
    <mergeCell ref="H3:N3"/>
    <mergeCell ref="O3:R3"/>
  </mergeCells>
  <phoneticPr fontId="8" type="noConversion"/>
  <printOptions horizontalCentered="1"/>
  <pageMargins left="0" right="0" top="0.74803149606299213" bottom="0.7480314960629921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حقوق و دستمزد نمونه آموزشی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yaghobi</dc:creator>
  <cp:lastModifiedBy>Mahdi Moghadasi</cp:lastModifiedBy>
  <cp:lastPrinted>2023-04-10T06:18:25Z</cp:lastPrinted>
  <dcterms:created xsi:type="dcterms:W3CDTF">2022-04-04T08:51:54Z</dcterms:created>
  <dcterms:modified xsi:type="dcterms:W3CDTF">2026-04-01T11:59:38Z</dcterms:modified>
</cp:coreProperties>
</file>